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5565" activeTab="4"/>
  </bookViews>
  <sheets>
    <sheet name="Présentation" sheetId="1" r:id="rId1"/>
    <sheet name="Opé2.avril" sheetId="2" r:id="rId2"/>
    <sheet name="CMUPch.E." sheetId="3" r:id="rId3"/>
    <sheet name="CMUPfinP" sheetId="4" r:id="rId4"/>
    <sheet name="PEP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<sst xmlns="http://schemas.openxmlformats.org/spreadsheetml/2006/main" count="294" uniqueCount="101">
  <si>
    <t>Mouvements du mois d'avril</t>
  </si>
  <si>
    <t xml:space="preserve">Date </t>
  </si>
  <si>
    <t>Libellés</t>
  </si>
  <si>
    <t>N° mvt</t>
  </si>
  <si>
    <t>Qtés</t>
  </si>
  <si>
    <t>Prix unitaire</t>
  </si>
  <si>
    <t>Stock initial</t>
  </si>
  <si>
    <t>STO3103</t>
  </si>
  <si>
    <t>STOCKS D'IMPRIMANTES JET D'ENCRE COULEUR ZJ36.</t>
  </si>
  <si>
    <t>Achats</t>
  </si>
  <si>
    <t>BR0204</t>
  </si>
  <si>
    <t>BL0304</t>
  </si>
  <si>
    <t>BL0504</t>
  </si>
  <si>
    <t>BL0604</t>
  </si>
  <si>
    <t>BL0904</t>
  </si>
  <si>
    <t>BR1004</t>
  </si>
  <si>
    <t>BL1104</t>
  </si>
  <si>
    <t>BL1204</t>
  </si>
  <si>
    <t>BL1304</t>
  </si>
  <si>
    <t>BL1404</t>
  </si>
  <si>
    <t>BR1704</t>
  </si>
  <si>
    <t>BL1804</t>
  </si>
  <si>
    <t>BL2004</t>
  </si>
  <si>
    <t>BL2204</t>
  </si>
  <si>
    <t>BR2404</t>
  </si>
  <si>
    <t>BL2504</t>
  </si>
  <si>
    <t>BL2604</t>
  </si>
  <si>
    <t>BL2704</t>
  </si>
  <si>
    <t>BL2804</t>
  </si>
  <si>
    <t>BR3004</t>
  </si>
  <si>
    <t>Article :</t>
  </si>
  <si>
    <t>Mois de :</t>
  </si>
  <si>
    <t>avril</t>
  </si>
  <si>
    <t>Dates</t>
  </si>
  <si>
    <t>Mouvements</t>
  </si>
  <si>
    <t>ENTREES</t>
  </si>
  <si>
    <t>SORTIES</t>
  </si>
  <si>
    <t>STOCKS (€)</t>
  </si>
  <si>
    <t>Q.</t>
  </si>
  <si>
    <t>Montant</t>
  </si>
  <si>
    <t>Vérification des quantités :</t>
  </si>
  <si>
    <t xml:space="preserve">S. I. </t>
  </si>
  <si>
    <t xml:space="preserve"> +</t>
  </si>
  <si>
    <t>P.U.HT</t>
  </si>
  <si>
    <t>Tot. Ent.</t>
  </si>
  <si>
    <t xml:space="preserve"> -</t>
  </si>
  <si>
    <t>Tot. Sor.</t>
  </si>
  <si>
    <t xml:space="preserve"> =</t>
  </si>
  <si>
    <t>S. F.</t>
  </si>
  <si>
    <t>Vérification des montants :</t>
  </si>
  <si>
    <t>FICHE DE STOCK EN COUT MOYEN UNITAIRE PONDERE après chaque entrée</t>
  </si>
  <si>
    <t>Fournisseur :</t>
  </si>
  <si>
    <t>IMPRIMANTES JET D'ENCRE COULEUR ZJ36.</t>
  </si>
  <si>
    <t>Stock maximum :</t>
  </si>
  <si>
    <t>Stock minimum :</t>
  </si>
  <si>
    <t>S. A. JLV INFORMATIX</t>
  </si>
  <si>
    <t>Valorisation :</t>
  </si>
  <si>
    <t>C. M. U. P. après chaque entrée</t>
  </si>
  <si>
    <t>C. M. U. P. en fin de période</t>
  </si>
  <si>
    <t>FICHE DE STOCK EN COUT MOYEN UNITAIRE PONDERE en fin de période</t>
  </si>
  <si>
    <t>FICHE DE STOCK EN PREMIER ENTRE PREMIER SORTI</t>
  </si>
  <si>
    <t>Premier entré premier sorti</t>
  </si>
  <si>
    <t>ventilée</t>
  </si>
  <si>
    <t>Ventes</t>
  </si>
  <si>
    <t xml:space="preserve"> selon les 3 méthodes de gestion de stock suivantes : </t>
  </si>
  <si>
    <t xml:space="preserve">   - coût moyen unitaire pondéré (CMUP) après chaque entrée</t>
  </si>
  <si>
    <t xml:space="preserve">   - coût moyen unitaire pondéré (CMUP) en fin de période, ici le mois</t>
  </si>
  <si>
    <t xml:space="preserve">   - premier entré premier sorti (PEPS ou FIFO)</t>
  </si>
  <si>
    <t xml:space="preserve"> inconvénients que paraissent présenter les 3 méthodes utilisées, afin de conseiller l'utilisation </t>
  </si>
  <si>
    <t>1) Etablir une fiche de stock automatisée le plus possible en utilisant le tableur Excel :</t>
  </si>
  <si>
    <t xml:space="preserve">En ce qui concerne les mises en forme conditionnelles, le plus simple est sans doute d'utiliser </t>
  </si>
  <si>
    <t>la fonction Format, Mise en forme conditionnelle, après avoir sélectionné l'ensemble des cellules</t>
  </si>
  <si>
    <t xml:space="preserve"> concernées, puis d'indiquer en condition "la valeur de la cellule", "est égale à", saisir 0 et en </t>
  </si>
  <si>
    <t>"format", "police", mettre la couleur à blanc.</t>
  </si>
  <si>
    <t xml:space="preserve">L'important ici est sans doute de susciter la réflexion des élèves sur ce qu'ils ont réalisé, les </t>
  </si>
  <si>
    <t>difficultés à résoudre, et la façon d'y arriver, en remarquant que le modèle "PEPS" est le plus</t>
  </si>
  <si>
    <t>Les solutions proposées dans les feuilles de calcul suivantes  ne sont évidemment, pour chacune</t>
  </si>
  <si>
    <t xml:space="preserve">d'entre elles, qu'une des multiples possibilités de traitement. </t>
  </si>
  <si>
    <t>complexe à automatiser, alors que manuellement il est sûrement le plus simple.</t>
  </si>
  <si>
    <r>
      <t>2) Rédiger une petite note d'analyse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sur texteur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(Word par ex.) pour indiquer les avantages </t>
    </r>
  </si>
  <si>
    <t xml:space="preserve">de l'une d'entre elles :   </t>
  </si>
  <si>
    <t xml:space="preserve">Comptes </t>
  </si>
  <si>
    <t>Montants</t>
  </si>
  <si>
    <t>débités</t>
  </si>
  <si>
    <t>crédités</t>
  </si>
  <si>
    <t>Débit</t>
  </si>
  <si>
    <t>Crédit</t>
  </si>
  <si>
    <t xml:space="preserve">  30 / 04</t>
  </si>
  <si>
    <t xml:space="preserve">Stock de matériels informatiques </t>
  </si>
  <si>
    <t xml:space="preserve">Stock de fournitures informatiques </t>
  </si>
  <si>
    <t>Variation des stocks de mat. Informatiques</t>
  </si>
  <si>
    <t>Variation des stocks de fournit. Informatiques</t>
  </si>
  <si>
    <t>Annulation des stocks initiaux</t>
  </si>
  <si>
    <t>Constatation des stocks finaux</t>
  </si>
  <si>
    <t>Dotation aux prov. réglementées (stocks)</t>
  </si>
  <si>
    <t>Reprise s/ prov. réglementées (stocks)</t>
  </si>
  <si>
    <t>Prov. p/ dép. fournit. informatiques</t>
  </si>
  <si>
    <t>Prov. p/ dép. mat. informatiques</t>
  </si>
  <si>
    <t>Ajustement des provisions sur stocks</t>
  </si>
  <si>
    <r>
      <t>3) Ecritures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d'inventaire au 30/04 :</t>
    </r>
  </si>
  <si>
    <t>ELEMENTS DE CORRIGE</t>
  </si>
</sst>
</file>

<file path=xl/styles.xml><?xml version="1.0" encoding="utf-8"?>
<styleSheet xmlns="http://schemas.openxmlformats.org/spreadsheetml/2006/main">
  <numFmts count="2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\ _F_-;\-* #,##0.000\ _F_-;_-* &quot;-&quot;??\ _F_-;_-@_-"/>
    <numFmt numFmtId="173" formatCode="_-* #,##0.0000\ _F_-;\-* #,##0.0000\ _F_-;_-* &quot;-&quot;??\ _F_-;_-@_-"/>
    <numFmt numFmtId="174" formatCode="_-* #,##0.00000\ _F_-;\-* #,##0.00000\ _F_-;_-* &quot;-&quot;??\ _F_-;_-@_-"/>
    <numFmt numFmtId="175" formatCode="_-* #,##0.000000\ _F_-;\-* #,##0.000000\ _F_-;_-* &quot;-&quot;??\ _F_-;_-@_-"/>
    <numFmt numFmtId="176" formatCode="[$-40C]dddd\ d\ mmmm\ yyyy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/>
    </xf>
    <xf numFmtId="0" fontId="0" fillId="0" borderId="22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26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31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0" xfId="0" applyFill="1" applyBorder="1" applyAlignment="1">
      <alignment horizontal="left"/>
    </xf>
    <xf numFmtId="16" fontId="0" fillId="0" borderId="34" xfId="0" applyNumberFormat="1" applyBorder="1" applyAlignment="1">
      <alignment horizontal="center"/>
    </xf>
    <xf numFmtId="0" fontId="3" fillId="0" borderId="35" xfId="0" applyFont="1" applyBorder="1" applyAlignment="1">
      <alignment/>
    </xf>
    <xf numFmtId="4" fontId="3" fillId="0" borderId="35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9" xfId="0" applyNumberForma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3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14" fontId="4" fillId="0" borderId="35" xfId="0" applyNumberFormat="1" applyFont="1" applyBorder="1" applyAlignment="1">
      <alignment horizontal="center"/>
    </xf>
    <xf numFmtId="14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2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Application%20stocks%20Bac%20Pro%20suj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sent. sujet Bac Pro"/>
      <sheetName val="Données"/>
      <sheetName val="CMUPchE"/>
      <sheetName val="CMUPfinP"/>
      <sheetName val="PEPS"/>
    </sheetNames>
    <sheetDataSet>
      <sheetData sheetId="1">
        <row r="62">
          <cell r="E62">
            <v>79998.7</v>
          </cell>
        </row>
        <row r="63">
          <cell r="E63">
            <v>3927.5</v>
          </cell>
        </row>
        <row r="84">
          <cell r="G84">
            <v>1385.75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H20" sqref="H20"/>
    </sheetView>
  </sheetViews>
  <sheetFormatPr defaultColWidth="11.421875" defaultRowHeight="12.75"/>
  <cols>
    <col min="1" max="2" width="8.57421875" style="0" customWidth="1"/>
    <col min="6" max="6" width="14.7109375" style="0" customWidth="1"/>
  </cols>
  <sheetData>
    <row r="1" spans="1:8" ht="18">
      <c r="A1" s="82" t="s">
        <v>100</v>
      </c>
      <c r="B1" s="82"/>
      <c r="C1" s="82"/>
      <c r="D1" s="82"/>
      <c r="E1" s="82"/>
      <c r="F1" s="82"/>
      <c r="G1" s="82"/>
      <c r="H1" s="82"/>
    </row>
    <row r="3" ht="12.75">
      <c r="A3" s="73" t="s">
        <v>69</v>
      </c>
    </row>
    <row r="4" ht="12.75">
      <c r="A4" t="s">
        <v>64</v>
      </c>
    </row>
    <row r="5" ht="12.75">
      <c r="B5" t="s">
        <v>65</v>
      </c>
    </row>
    <row r="6" ht="12.75">
      <c r="B6" t="s">
        <v>66</v>
      </c>
    </row>
    <row r="7" ht="12.75">
      <c r="B7" t="s">
        <v>67</v>
      </c>
    </row>
    <row r="8" spans="1:8" ht="12.75">
      <c r="A8" s="77" t="s">
        <v>76</v>
      </c>
      <c r="B8" s="77"/>
      <c r="C8" s="77"/>
      <c r="D8" s="77"/>
      <c r="E8" s="77"/>
      <c r="F8" s="77"/>
      <c r="G8" s="77"/>
      <c r="H8" s="77"/>
    </row>
    <row r="9" spans="1:8" ht="12.75">
      <c r="A9" s="77" t="s">
        <v>77</v>
      </c>
      <c r="B9" s="77"/>
      <c r="C9" s="77"/>
      <c r="D9" s="77"/>
      <c r="E9" s="77"/>
      <c r="F9" s="77"/>
      <c r="G9" s="77"/>
      <c r="H9" s="77"/>
    </row>
    <row r="10" spans="1:8" ht="12.75">
      <c r="A10" s="77" t="s">
        <v>70</v>
      </c>
      <c r="B10" s="77"/>
      <c r="C10" s="77"/>
      <c r="D10" s="77"/>
      <c r="E10" s="77"/>
      <c r="F10" s="77"/>
      <c r="G10" s="77"/>
      <c r="H10" s="77"/>
    </row>
    <row r="11" spans="1:8" ht="12.75">
      <c r="A11" s="77" t="s">
        <v>71</v>
      </c>
      <c r="B11" s="77"/>
      <c r="C11" s="77"/>
      <c r="D11" s="77"/>
      <c r="E11" s="77"/>
      <c r="F11" s="77"/>
      <c r="G11" s="77"/>
      <c r="H11" s="77"/>
    </row>
    <row r="12" spans="1:8" ht="12.75">
      <c r="A12" s="77" t="s">
        <v>72</v>
      </c>
      <c r="B12" s="77"/>
      <c r="C12" s="77"/>
      <c r="D12" s="77"/>
      <c r="E12" s="77"/>
      <c r="F12" s="77"/>
      <c r="G12" s="77"/>
      <c r="H12" s="77"/>
    </row>
    <row r="13" spans="1:8" ht="12.75">
      <c r="A13" s="77" t="s">
        <v>73</v>
      </c>
      <c r="B13" s="77"/>
      <c r="C13" s="77"/>
      <c r="D13" s="77"/>
      <c r="E13" s="77"/>
      <c r="F13" s="77"/>
      <c r="G13" s="77"/>
      <c r="H13" s="77"/>
    </row>
    <row r="15" ht="12.75">
      <c r="A15" s="73" t="s">
        <v>79</v>
      </c>
    </row>
    <row r="16" ht="12.75">
      <c r="A16" t="s">
        <v>68</v>
      </c>
    </row>
    <row r="17" ht="12.75">
      <c r="A17" t="s">
        <v>80</v>
      </c>
    </row>
    <row r="18" spans="1:7" ht="12.75">
      <c r="A18" s="77" t="s">
        <v>74</v>
      </c>
      <c r="B18" s="77"/>
      <c r="C18" s="77"/>
      <c r="D18" s="77"/>
      <c r="E18" s="77"/>
      <c r="F18" s="77"/>
      <c r="G18" s="77"/>
    </row>
    <row r="19" spans="1:7" ht="12.75">
      <c r="A19" s="77" t="s">
        <v>75</v>
      </c>
      <c r="B19" s="77"/>
      <c r="C19" s="77"/>
      <c r="D19" s="77"/>
      <c r="E19" s="77"/>
      <c r="F19" s="77"/>
      <c r="G19" s="77"/>
    </row>
    <row r="20" spans="1:7" ht="12.75">
      <c r="A20" s="77" t="s">
        <v>78</v>
      </c>
      <c r="B20" s="77"/>
      <c r="C20" s="77"/>
      <c r="D20" s="77"/>
      <c r="E20" s="77"/>
      <c r="F20" s="77"/>
      <c r="G20" s="77"/>
    </row>
    <row r="22" spans="1:2" ht="12.75">
      <c r="A22" s="73" t="s">
        <v>99</v>
      </c>
      <c r="B22" s="75"/>
    </row>
    <row r="23" spans="1:8" ht="12.75">
      <c r="A23" s="76" t="s">
        <v>81</v>
      </c>
      <c r="B23" s="76" t="s">
        <v>81</v>
      </c>
      <c r="C23" s="77"/>
      <c r="D23" s="77"/>
      <c r="E23" s="77"/>
      <c r="F23" s="77"/>
      <c r="G23" s="98" t="s">
        <v>82</v>
      </c>
      <c r="H23" s="98"/>
    </row>
    <row r="24" spans="1:8" ht="12.75">
      <c r="A24" s="76" t="s">
        <v>83</v>
      </c>
      <c r="B24" s="76" t="s">
        <v>84</v>
      </c>
      <c r="C24" s="78"/>
      <c r="D24" s="78"/>
      <c r="E24" s="78"/>
      <c r="F24" s="78"/>
      <c r="G24" s="76" t="s">
        <v>85</v>
      </c>
      <c r="H24" s="76" t="s">
        <v>86</v>
      </c>
    </row>
    <row r="25" spans="1:8" ht="12.75">
      <c r="A25" s="76"/>
      <c r="B25" s="79"/>
      <c r="C25" s="83" t="s">
        <v>87</v>
      </c>
      <c r="D25" s="84"/>
      <c r="E25" s="84"/>
      <c r="F25" s="85"/>
      <c r="G25" s="76"/>
      <c r="H25" s="76"/>
    </row>
    <row r="26" spans="1:8" ht="13.5" customHeight="1">
      <c r="A26" s="76">
        <v>603710</v>
      </c>
      <c r="B26" s="80"/>
      <c r="C26" s="95" t="s">
        <v>90</v>
      </c>
      <c r="D26" s="96"/>
      <c r="E26" s="96"/>
      <c r="F26" s="97"/>
      <c r="G26" s="81">
        <f>'[1]Données'!$E$62</f>
        <v>79998.7</v>
      </c>
      <c r="H26" s="81"/>
    </row>
    <row r="27" spans="1:8" ht="13.5" customHeight="1">
      <c r="A27" s="76">
        <v>603720</v>
      </c>
      <c r="B27" s="80"/>
      <c r="C27" s="95" t="s">
        <v>91</v>
      </c>
      <c r="D27" s="96"/>
      <c r="E27" s="96"/>
      <c r="F27" s="97"/>
      <c r="G27" s="81">
        <f>'[1]Données'!$E$63</f>
        <v>3927.5</v>
      </c>
      <c r="H27" s="81"/>
    </row>
    <row r="28" spans="1:8" ht="12.75">
      <c r="A28" s="80"/>
      <c r="B28" s="76">
        <v>371000</v>
      </c>
      <c r="C28" s="89" t="s">
        <v>88</v>
      </c>
      <c r="D28" s="90"/>
      <c r="E28" s="90"/>
      <c r="F28" s="91"/>
      <c r="G28" s="81"/>
      <c r="H28" s="81">
        <f>G26</f>
        <v>79998.7</v>
      </c>
    </row>
    <row r="29" spans="1:8" ht="12.75">
      <c r="A29" s="80"/>
      <c r="B29" s="76">
        <v>372000</v>
      </c>
      <c r="C29" s="89" t="s">
        <v>89</v>
      </c>
      <c r="D29" s="90"/>
      <c r="E29" s="90"/>
      <c r="F29" s="91"/>
      <c r="G29" s="81"/>
      <c r="H29" s="81">
        <f>G27</f>
        <v>3927.5</v>
      </c>
    </row>
    <row r="30" spans="1:8" ht="12.75">
      <c r="A30" s="76"/>
      <c r="B30" s="76"/>
      <c r="C30" s="92" t="s">
        <v>92</v>
      </c>
      <c r="D30" s="93"/>
      <c r="E30" s="93"/>
      <c r="F30" s="94"/>
      <c r="G30" s="81"/>
      <c r="H30" s="81"/>
    </row>
    <row r="31" spans="1:8" ht="12.75">
      <c r="A31" s="76"/>
      <c r="B31" s="76"/>
      <c r="C31" s="83" t="s">
        <v>87</v>
      </c>
      <c r="D31" s="84"/>
      <c r="E31" s="84"/>
      <c r="F31" s="85"/>
      <c r="G31" s="81"/>
      <c r="H31" s="81"/>
    </row>
    <row r="32" spans="1:10" ht="12.75">
      <c r="A32" s="76">
        <v>371000</v>
      </c>
      <c r="B32" s="76"/>
      <c r="C32" s="95" t="s">
        <v>88</v>
      </c>
      <c r="D32" s="96"/>
      <c r="E32" s="96"/>
      <c r="F32" s="97"/>
      <c r="G32" s="81">
        <v>76648.3</v>
      </c>
      <c r="H32" s="81"/>
      <c r="J32" s="74"/>
    </row>
    <row r="33" spans="1:8" ht="12.75">
      <c r="A33" s="76">
        <v>372000</v>
      </c>
      <c r="B33" s="76"/>
      <c r="C33" s="95" t="s">
        <v>89</v>
      </c>
      <c r="D33" s="96"/>
      <c r="E33" s="96"/>
      <c r="F33" s="97"/>
      <c r="G33" s="81">
        <v>4222.45</v>
      </c>
      <c r="H33" s="81"/>
    </row>
    <row r="34" spans="1:8" ht="12.75">
      <c r="A34" s="80"/>
      <c r="B34" s="76">
        <v>603710</v>
      </c>
      <c r="C34" s="89" t="s">
        <v>90</v>
      </c>
      <c r="D34" s="90"/>
      <c r="E34" s="90"/>
      <c r="F34" s="91"/>
      <c r="G34" s="81"/>
      <c r="H34" s="81">
        <f>G32</f>
        <v>76648.3</v>
      </c>
    </row>
    <row r="35" spans="1:8" ht="12.75">
      <c r="A35" s="80"/>
      <c r="B35" s="76">
        <v>603720</v>
      </c>
      <c r="C35" s="89" t="s">
        <v>91</v>
      </c>
      <c r="D35" s="90"/>
      <c r="E35" s="90"/>
      <c r="F35" s="91"/>
      <c r="G35" s="81"/>
      <c r="H35" s="81">
        <f>G33</f>
        <v>4222.45</v>
      </c>
    </row>
    <row r="36" spans="1:10" ht="12.75">
      <c r="A36" s="76"/>
      <c r="B36" s="76"/>
      <c r="C36" s="92" t="s">
        <v>93</v>
      </c>
      <c r="D36" s="93"/>
      <c r="E36" s="93"/>
      <c r="F36" s="94"/>
      <c r="G36" s="81"/>
      <c r="H36" s="81"/>
      <c r="J36" s="74"/>
    </row>
    <row r="37" spans="1:8" ht="12.75">
      <c r="A37" s="76"/>
      <c r="B37" s="76"/>
      <c r="C37" s="83" t="s">
        <v>87</v>
      </c>
      <c r="D37" s="84"/>
      <c r="E37" s="84"/>
      <c r="F37" s="85"/>
      <c r="G37" s="81"/>
      <c r="H37" s="81"/>
    </row>
    <row r="38" spans="1:8" ht="12.75">
      <c r="A38" s="76">
        <v>397100</v>
      </c>
      <c r="B38" s="76"/>
      <c r="C38" s="77" t="s">
        <v>97</v>
      </c>
      <c r="D38" s="77"/>
      <c r="E38" s="77"/>
      <c r="F38" s="77"/>
      <c r="G38" s="81">
        <f>2205.15-1803.85</f>
        <v>401.3000000000002</v>
      </c>
      <c r="H38" s="81"/>
    </row>
    <row r="39" spans="1:8" ht="12.75">
      <c r="A39" s="76"/>
      <c r="B39" s="76">
        <v>787300</v>
      </c>
      <c r="C39" s="77"/>
      <c r="D39" s="77" t="s">
        <v>95</v>
      </c>
      <c r="E39" s="77"/>
      <c r="F39" s="77"/>
      <c r="G39" s="81"/>
      <c r="H39" s="81">
        <f>G38</f>
        <v>401.3000000000002</v>
      </c>
    </row>
    <row r="40" spans="1:8" ht="12.75">
      <c r="A40" s="76">
        <v>687300</v>
      </c>
      <c r="B40" s="76"/>
      <c r="C40" s="77" t="s">
        <v>94</v>
      </c>
      <c r="D40" s="77"/>
      <c r="E40" s="77"/>
      <c r="F40" s="77"/>
      <c r="G40" s="81">
        <f>('[1]Données'!$G$84*20%)-110.5</f>
        <v>166.65000000000003</v>
      </c>
      <c r="H40" s="81"/>
    </row>
    <row r="41" spans="1:8" ht="12.75">
      <c r="A41" s="76"/>
      <c r="B41" s="76">
        <v>397100</v>
      </c>
      <c r="C41" s="77"/>
      <c r="D41" s="77" t="s">
        <v>96</v>
      </c>
      <c r="E41" s="77"/>
      <c r="F41" s="77"/>
      <c r="G41" s="81"/>
      <c r="H41" s="81">
        <f>G40</f>
        <v>166.65000000000003</v>
      </c>
    </row>
    <row r="42" spans="1:8" ht="12.75">
      <c r="A42" s="76"/>
      <c r="B42" s="76">
        <v>68725</v>
      </c>
      <c r="C42" s="86" t="s">
        <v>98</v>
      </c>
      <c r="D42" s="87"/>
      <c r="E42" s="87"/>
      <c r="F42" s="88"/>
      <c r="G42" s="81"/>
      <c r="H42" s="8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</sheetData>
  <mergeCells count="16">
    <mergeCell ref="C34:F34"/>
    <mergeCell ref="C35:F35"/>
    <mergeCell ref="C25:F25"/>
    <mergeCell ref="C32:F32"/>
    <mergeCell ref="C26:F26"/>
    <mergeCell ref="C27:F27"/>
    <mergeCell ref="A1:H1"/>
    <mergeCell ref="C37:F37"/>
    <mergeCell ref="C42:F42"/>
    <mergeCell ref="C28:F28"/>
    <mergeCell ref="C29:F29"/>
    <mergeCell ref="C30:F30"/>
    <mergeCell ref="C36:F36"/>
    <mergeCell ref="C31:F31"/>
    <mergeCell ref="C33:F33"/>
    <mergeCell ref="G23:H23"/>
  </mergeCells>
  <printOptions/>
  <pageMargins left="0.3937007874015748" right="0.3937007874015748" top="0.7874015748031497" bottom="0.7874015748031497" header="0.5118110236220472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G6" sqref="G6:G26"/>
    </sheetView>
  </sheetViews>
  <sheetFormatPr defaultColWidth="11.421875" defaultRowHeight="12.75"/>
  <sheetData>
    <row r="1" spans="1:5" ht="12.75">
      <c r="A1" s="99" t="s">
        <v>8</v>
      </c>
      <c r="B1" s="99"/>
      <c r="C1" s="99"/>
      <c r="D1" s="99"/>
      <c r="E1" s="99"/>
    </row>
    <row r="2" spans="1:5" ht="12.75">
      <c r="A2" s="100" t="s">
        <v>0</v>
      </c>
      <c r="B2" s="100"/>
      <c r="C2" s="100"/>
      <c r="D2" s="100"/>
      <c r="E2" s="100"/>
    </row>
    <row r="3" ht="13.5" thickBot="1"/>
    <row r="4" spans="1:5" ht="12.75">
      <c r="A4" s="12" t="s">
        <v>1</v>
      </c>
      <c r="B4" s="14" t="s">
        <v>2</v>
      </c>
      <c r="C4" s="14" t="s">
        <v>3</v>
      </c>
      <c r="D4" s="14" t="s">
        <v>4</v>
      </c>
      <c r="E4" s="13" t="s">
        <v>5</v>
      </c>
    </row>
    <row r="5" spans="1:5" ht="12.75">
      <c r="A5" s="7">
        <v>38078</v>
      </c>
      <c r="B5" s="15" t="s">
        <v>6</v>
      </c>
      <c r="C5" s="16" t="s">
        <v>7</v>
      </c>
      <c r="D5" s="16">
        <v>35</v>
      </c>
      <c r="E5" s="71">
        <v>122</v>
      </c>
    </row>
    <row r="6" spans="1:5" ht="12.75">
      <c r="A6" s="7">
        <v>38079</v>
      </c>
      <c r="B6" s="15" t="s">
        <v>9</v>
      </c>
      <c r="C6" s="16" t="s">
        <v>10</v>
      </c>
      <c r="D6" s="16">
        <v>20</v>
      </c>
      <c r="E6" s="71">
        <v>124</v>
      </c>
    </row>
    <row r="7" spans="1:5" ht="12.75">
      <c r="A7" s="7">
        <v>38080</v>
      </c>
      <c r="B7" s="15" t="s">
        <v>63</v>
      </c>
      <c r="C7" s="16" t="s">
        <v>11</v>
      </c>
      <c r="D7" s="16">
        <v>5</v>
      </c>
      <c r="E7" s="71"/>
    </row>
    <row r="8" spans="1:5" ht="12.75">
      <c r="A8" s="7">
        <v>38082</v>
      </c>
      <c r="B8" s="15" t="s">
        <v>63</v>
      </c>
      <c r="C8" s="16" t="s">
        <v>12</v>
      </c>
      <c r="D8" s="16">
        <v>3</v>
      </c>
      <c r="E8" s="71"/>
    </row>
    <row r="9" spans="1:5" ht="12.75">
      <c r="A9" s="7">
        <v>38083</v>
      </c>
      <c r="B9" s="15" t="s">
        <v>63</v>
      </c>
      <c r="C9" s="16" t="s">
        <v>13</v>
      </c>
      <c r="D9" s="16">
        <v>10</v>
      </c>
      <c r="E9" s="71"/>
    </row>
    <row r="10" spans="1:5" ht="12.75">
      <c r="A10" s="7">
        <v>38086</v>
      </c>
      <c r="B10" s="15" t="s">
        <v>63</v>
      </c>
      <c r="C10" s="16" t="s">
        <v>14</v>
      </c>
      <c r="D10" s="16">
        <v>20</v>
      </c>
      <c r="E10" s="71"/>
    </row>
    <row r="11" spans="1:5" ht="12.75">
      <c r="A11" s="7">
        <v>38087</v>
      </c>
      <c r="B11" s="15" t="s">
        <v>9</v>
      </c>
      <c r="C11" s="16" t="s">
        <v>15</v>
      </c>
      <c r="D11" s="16">
        <v>15</v>
      </c>
      <c r="E11" s="71">
        <v>123</v>
      </c>
    </row>
    <row r="12" spans="1:5" ht="12.75">
      <c r="A12" s="7">
        <v>38088</v>
      </c>
      <c r="B12" s="15" t="s">
        <v>63</v>
      </c>
      <c r="C12" s="16" t="s">
        <v>16</v>
      </c>
      <c r="D12" s="16">
        <v>5</v>
      </c>
      <c r="E12" s="71"/>
    </row>
    <row r="13" spans="1:5" ht="12.75">
      <c r="A13" s="7">
        <v>38089</v>
      </c>
      <c r="B13" s="15" t="s">
        <v>63</v>
      </c>
      <c r="C13" s="16" t="s">
        <v>17</v>
      </c>
      <c r="D13" s="16">
        <v>3</v>
      </c>
      <c r="E13" s="71"/>
    </row>
    <row r="14" spans="1:5" ht="12.75">
      <c r="A14" s="7">
        <v>38090</v>
      </c>
      <c r="B14" s="15" t="s">
        <v>63</v>
      </c>
      <c r="C14" s="16" t="s">
        <v>18</v>
      </c>
      <c r="D14" s="16">
        <v>10</v>
      </c>
      <c r="E14" s="71"/>
    </row>
    <row r="15" spans="1:5" ht="12.75">
      <c r="A15" s="7">
        <v>38091</v>
      </c>
      <c r="B15" s="15" t="s">
        <v>63</v>
      </c>
      <c r="C15" s="16" t="s">
        <v>19</v>
      </c>
      <c r="D15" s="16">
        <v>3</v>
      </c>
      <c r="E15" s="71"/>
    </row>
    <row r="16" spans="1:5" ht="12.75">
      <c r="A16" s="7">
        <v>38094</v>
      </c>
      <c r="B16" s="15" t="s">
        <v>9</v>
      </c>
      <c r="C16" s="16" t="s">
        <v>20</v>
      </c>
      <c r="D16" s="16">
        <v>30</v>
      </c>
      <c r="E16" s="71">
        <v>125</v>
      </c>
    </row>
    <row r="17" spans="1:5" ht="12.75">
      <c r="A17" s="7">
        <v>38095</v>
      </c>
      <c r="B17" s="15" t="s">
        <v>63</v>
      </c>
      <c r="C17" s="16" t="s">
        <v>21</v>
      </c>
      <c r="D17" s="16">
        <v>4</v>
      </c>
      <c r="E17" s="71"/>
    </row>
    <row r="18" spans="1:5" ht="12.75">
      <c r="A18" s="7">
        <v>38097</v>
      </c>
      <c r="B18" s="15" t="s">
        <v>63</v>
      </c>
      <c r="C18" s="16" t="s">
        <v>22</v>
      </c>
      <c r="D18" s="16">
        <v>12</v>
      </c>
      <c r="E18" s="71"/>
    </row>
    <row r="19" spans="1:5" ht="12.75">
      <c r="A19" s="7">
        <v>38099</v>
      </c>
      <c r="B19" s="15" t="s">
        <v>63</v>
      </c>
      <c r="C19" s="16" t="s">
        <v>23</v>
      </c>
      <c r="D19" s="16">
        <v>3</v>
      </c>
      <c r="E19" s="71"/>
    </row>
    <row r="20" spans="1:5" ht="12.75">
      <c r="A20" s="7">
        <v>38101</v>
      </c>
      <c r="B20" s="15" t="s">
        <v>9</v>
      </c>
      <c r="C20" s="16" t="s">
        <v>24</v>
      </c>
      <c r="D20" s="16">
        <v>10</v>
      </c>
      <c r="E20" s="71">
        <v>126</v>
      </c>
    </row>
    <row r="21" spans="1:5" ht="12.75">
      <c r="A21" s="7">
        <v>38102</v>
      </c>
      <c r="B21" s="15" t="s">
        <v>63</v>
      </c>
      <c r="C21" s="16" t="s">
        <v>25</v>
      </c>
      <c r="D21" s="16">
        <v>13</v>
      </c>
      <c r="E21" s="71"/>
    </row>
    <row r="22" spans="1:5" ht="12.75">
      <c r="A22" s="7">
        <v>38103</v>
      </c>
      <c r="B22" s="15" t="s">
        <v>63</v>
      </c>
      <c r="C22" s="16" t="s">
        <v>26</v>
      </c>
      <c r="D22" s="16">
        <v>3</v>
      </c>
      <c r="E22" s="71"/>
    </row>
    <row r="23" spans="1:5" ht="12.75">
      <c r="A23" s="7">
        <v>38104</v>
      </c>
      <c r="B23" s="15" t="s">
        <v>63</v>
      </c>
      <c r="C23" s="16" t="s">
        <v>27</v>
      </c>
      <c r="D23" s="16">
        <v>5</v>
      </c>
      <c r="E23" s="71"/>
    </row>
    <row r="24" spans="1:5" ht="12.75">
      <c r="A24" s="7">
        <v>38105</v>
      </c>
      <c r="B24" s="15" t="s">
        <v>63</v>
      </c>
      <c r="C24" s="16" t="s">
        <v>28</v>
      </c>
      <c r="D24" s="16">
        <v>4</v>
      </c>
      <c r="E24" s="71"/>
    </row>
    <row r="25" spans="1:5" ht="13.5" thickBot="1">
      <c r="A25" s="9">
        <v>38107</v>
      </c>
      <c r="B25" s="17" t="s">
        <v>9</v>
      </c>
      <c r="C25" s="18" t="s">
        <v>29</v>
      </c>
      <c r="D25" s="18">
        <v>30</v>
      </c>
      <c r="E25" s="72">
        <v>125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5">
      <selection activeCell="I6" sqref="I6"/>
    </sheetView>
  </sheetViews>
  <sheetFormatPr defaultColWidth="11.421875" defaultRowHeight="12.75"/>
  <cols>
    <col min="1" max="1" width="12.421875" style="0" customWidth="1"/>
    <col min="2" max="2" width="12.57421875" style="0" customWidth="1"/>
    <col min="3" max="3" width="6.140625" style="0" customWidth="1"/>
    <col min="4" max="4" width="6.8515625" style="0" customWidth="1"/>
    <col min="5" max="5" width="9.28125" style="0" customWidth="1"/>
    <col min="6" max="6" width="4.7109375" style="0" customWidth="1"/>
    <col min="7" max="7" width="9.421875" style="0" customWidth="1"/>
    <col min="8" max="8" width="10.00390625" style="0" customWidth="1"/>
    <col min="9" max="9" width="5.00390625" style="0" customWidth="1"/>
    <col min="10" max="10" width="6.7109375" style="0" customWidth="1"/>
    <col min="11" max="11" width="9.140625" style="0" customWidth="1"/>
  </cols>
  <sheetData>
    <row r="2" spans="1:11" ht="15">
      <c r="A2" s="102" t="s">
        <v>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ht="13.5" thickBot="1"/>
    <row r="4" spans="1:11" ht="12.75">
      <c r="A4" s="4" t="s">
        <v>30</v>
      </c>
      <c r="B4" s="5" t="s">
        <v>52</v>
      </c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19" t="s">
        <v>51</v>
      </c>
      <c r="B5" s="2" t="s">
        <v>55</v>
      </c>
      <c r="C5" s="2"/>
      <c r="D5" s="2"/>
      <c r="E5" s="2"/>
      <c r="F5" s="2"/>
      <c r="G5" s="2" t="s">
        <v>53</v>
      </c>
      <c r="H5" s="2"/>
      <c r="I5" s="34">
        <v>80</v>
      </c>
      <c r="J5" s="2"/>
      <c r="K5" s="8"/>
    </row>
    <row r="6" spans="1:11" ht="12.75">
      <c r="A6" s="19"/>
      <c r="B6" s="2"/>
      <c r="C6" s="2"/>
      <c r="D6" s="2"/>
      <c r="E6" s="2"/>
      <c r="F6" s="2"/>
      <c r="G6" s="2" t="s">
        <v>54</v>
      </c>
      <c r="H6" s="2"/>
      <c r="I6" s="34">
        <v>5</v>
      </c>
      <c r="J6" s="2"/>
      <c r="K6" s="8"/>
    </row>
    <row r="7" spans="1:11" ht="12.75">
      <c r="A7" s="19" t="s">
        <v>31</v>
      </c>
      <c r="B7" s="34" t="s">
        <v>32</v>
      </c>
      <c r="C7" s="2"/>
      <c r="D7" s="2"/>
      <c r="E7" s="2" t="s">
        <v>56</v>
      </c>
      <c r="F7" s="2"/>
      <c r="G7" s="34" t="s">
        <v>57</v>
      </c>
      <c r="H7" s="2"/>
      <c r="I7" s="2"/>
      <c r="J7" s="2"/>
      <c r="K7" s="8"/>
    </row>
    <row r="8" spans="1:11" ht="13.5" thickBot="1">
      <c r="A8" s="27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2.75">
      <c r="A9" s="25" t="s">
        <v>33</v>
      </c>
      <c r="B9" s="33" t="s">
        <v>34</v>
      </c>
      <c r="C9" s="103" t="s">
        <v>35</v>
      </c>
      <c r="D9" s="103"/>
      <c r="E9" s="103"/>
      <c r="F9" s="104" t="s">
        <v>36</v>
      </c>
      <c r="G9" s="103"/>
      <c r="H9" s="105"/>
      <c r="I9" s="103" t="s">
        <v>37</v>
      </c>
      <c r="J9" s="103"/>
      <c r="K9" s="105"/>
    </row>
    <row r="10" spans="1:11" ht="12.75">
      <c r="A10" s="20"/>
      <c r="B10" s="24"/>
      <c r="C10" s="3" t="s">
        <v>38</v>
      </c>
      <c r="D10" s="28" t="s">
        <v>43</v>
      </c>
      <c r="E10" s="3" t="s">
        <v>39</v>
      </c>
      <c r="F10" s="26" t="s">
        <v>38</v>
      </c>
      <c r="G10" s="28" t="s">
        <v>43</v>
      </c>
      <c r="H10" s="21" t="s">
        <v>39</v>
      </c>
      <c r="I10" s="3" t="s">
        <v>38</v>
      </c>
      <c r="J10" s="28" t="s">
        <v>43</v>
      </c>
      <c r="K10" s="21" t="s">
        <v>39</v>
      </c>
    </row>
    <row r="11" spans="1:11" ht="12.75">
      <c r="A11" s="22">
        <v>38078</v>
      </c>
      <c r="B11" s="29" t="s">
        <v>7</v>
      </c>
      <c r="C11" s="34"/>
      <c r="D11" s="35"/>
      <c r="E11" s="36"/>
      <c r="F11" s="37"/>
      <c r="G11" s="38"/>
      <c r="H11" s="36"/>
      <c r="I11" s="39">
        <f>'Opé2.avril'!D5</f>
        <v>35</v>
      </c>
      <c r="J11" s="38">
        <f>'Opé2.avril'!E5</f>
        <v>122</v>
      </c>
      <c r="K11" s="40">
        <f>I11*J11</f>
        <v>4270</v>
      </c>
    </row>
    <row r="12" spans="1:11" ht="12.75">
      <c r="A12" s="22">
        <v>38079</v>
      </c>
      <c r="B12" s="30" t="s">
        <v>10</v>
      </c>
      <c r="C12" s="34">
        <f>IF('Opé2.avril'!B6="Achats",'Opé2.avril'!D6,0)</f>
        <v>20</v>
      </c>
      <c r="D12" s="41">
        <f>IF('Opé2.avril'!B6="Achats",'Opé2.avril'!E6,0)</f>
        <v>124</v>
      </c>
      <c r="E12" s="36">
        <f>IF(C12=0,0,C12*D12)</f>
        <v>2480</v>
      </c>
      <c r="F12" s="37">
        <f>IF('Opé2.avril'!B6="Ventes",'Opé2.avril'!D6,0)</f>
        <v>0</v>
      </c>
      <c r="G12" s="42">
        <f>IF('Opé2.avril'!B6="Ventes",J11,0)</f>
        <v>0</v>
      </c>
      <c r="H12" s="36">
        <f>IF(F12=0,0,F12*G12)</f>
        <v>0</v>
      </c>
      <c r="I12" s="43">
        <f>C12+I11-F12</f>
        <v>55</v>
      </c>
      <c r="J12" s="42">
        <f aca="true" t="shared" si="0" ref="J12:J17">K12/I12</f>
        <v>122.72727272727273</v>
      </c>
      <c r="K12" s="44">
        <f>K11+E12-H12</f>
        <v>6750</v>
      </c>
    </row>
    <row r="13" spans="1:11" ht="12.75">
      <c r="A13" s="22">
        <v>38080</v>
      </c>
      <c r="B13" s="30" t="s">
        <v>11</v>
      </c>
      <c r="C13" s="34">
        <f>IF('Opé2.avril'!B7="Achats",'Opé2.avril'!D7,0)</f>
        <v>0</v>
      </c>
      <c r="D13" s="41">
        <f>IF('Opé2.avril'!B7="Achats",'Opé2.avril'!E7,0)</f>
        <v>0</v>
      </c>
      <c r="E13" s="36">
        <f aca="true" t="shared" si="1" ref="E13:E31">IF(C13=0,0,C13*D13)</f>
        <v>0</v>
      </c>
      <c r="F13" s="37">
        <f>IF('Opé2.avril'!B7="Ventes",'Opé2.avril'!D7,0)</f>
        <v>5</v>
      </c>
      <c r="G13" s="42">
        <f>IF('Opé2.avril'!B7="Ventes",J12,0)</f>
        <v>122.72727272727273</v>
      </c>
      <c r="H13" s="36">
        <f aca="true" t="shared" si="2" ref="H13:H31">IF(F13=0,0,F13*G13)</f>
        <v>613.6363636363636</v>
      </c>
      <c r="I13" s="43">
        <f aca="true" t="shared" si="3" ref="I13:I31">C13+I12-F13</f>
        <v>50</v>
      </c>
      <c r="J13" s="42">
        <f t="shared" si="0"/>
        <v>122.72727272727272</v>
      </c>
      <c r="K13" s="44">
        <f aca="true" t="shared" si="4" ref="K13:K31">K12+E13-H13</f>
        <v>6136.363636363636</v>
      </c>
    </row>
    <row r="14" spans="1:11" ht="12.75">
      <c r="A14" s="22">
        <v>38082</v>
      </c>
      <c r="B14" s="30" t="s">
        <v>12</v>
      </c>
      <c r="C14" s="34">
        <f>IF('Opé2.avril'!B8="Achats",'Opé2.avril'!D8,0)</f>
        <v>0</v>
      </c>
      <c r="D14" s="41">
        <f>IF('Opé2.avril'!B8="Achats",'Opé2.avril'!E8,0)</f>
        <v>0</v>
      </c>
      <c r="E14" s="36">
        <f t="shared" si="1"/>
        <v>0</v>
      </c>
      <c r="F14" s="37">
        <f>IF('Opé2.avril'!B8="Ventes",'Opé2.avril'!D8,0)</f>
        <v>3</v>
      </c>
      <c r="G14" s="42">
        <f>IF('Opé2.avril'!B8="Ventes",J13,0)</f>
        <v>122.72727272727272</v>
      </c>
      <c r="H14" s="36">
        <f t="shared" si="2"/>
        <v>368.18181818181813</v>
      </c>
      <c r="I14" s="43">
        <f t="shared" si="3"/>
        <v>47</v>
      </c>
      <c r="J14" s="42">
        <f t="shared" si="0"/>
        <v>122.72727272727272</v>
      </c>
      <c r="K14" s="44">
        <f t="shared" si="4"/>
        <v>5768.181818181818</v>
      </c>
    </row>
    <row r="15" spans="1:11" ht="12.75">
      <c r="A15" s="22">
        <v>38083</v>
      </c>
      <c r="B15" s="30" t="s">
        <v>13</v>
      </c>
      <c r="C15" s="34">
        <f>IF('Opé2.avril'!B9="Achats",'Opé2.avril'!D9,0)</f>
        <v>0</v>
      </c>
      <c r="D15" s="41">
        <f>IF('Opé2.avril'!B9="Achats",'Opé2.avril'!E9,0)</f>
        <v>0</v>
      </c>
      <c r="E15" s="36">
        <f t="shared" si="1"/>
        <v>0</v>
      </c>
      <c r="F15" s="37">
        <f>IF('Opé2.avril'!B9="Ventes",'Opé2.avril'!D9,0)</f>
        <v>10</v>
      </c>
      <c r="G15" s="42">
        <f>IF('Opé2.avril'!B9="Ventes",J14,0)</f>
        <v>122.72727272727272</v>
      </c>
      <c r="H15" s="36">
        <f t="shared" si="2"/>
        <v>1227.2727272727273</v>
      </c>
      <c r="I15" s="43">
        <f t="shared" si="3"/>
        <v>37</v>
      </c>
      <c r="J15" s="42">
        <f t="shared" si="0"/>
        <v>122.72727272727273</v>
      </c>
      <c r="K15" s="44">
        <f t="shared" si="4"/>
        <v>4540.909090909091</v>
      </c>
    </row>
    <row r="16" spans="1:11" ht="12.75">
      <c r="A16" s="22">
        <v>38086</v>
      </c>
      <c r="B16" s="30" t="s">
        <v>14</v>
      </c>
      <c r="C16" s="34">
        <f>IF('Opé2.avril'!B10="Achats",'Opé2.avril'!D10,0)</f>
        <v>0</v>
      </c>
      <c r="D16" s="41">
        <f>IF('Opé2.avril'!B10="Achats",'Opé2.avril'!E10,0)</f>
        <v>0</v>
      </c>
      <c r="E16" s="36">
        <f t="shared" si="1"/>
        <v>0</v>
      </c>
      <c r="F16" s="37">
        <f>IF('Opé2.avril'!B10="Ventes",'Opé2.avril'!D10,0)</f>
        <v>20</v>
      </c>
      <c r="G16" s="42">
        <f>IF('Opé2.avril'!B10="Ventes",J15,0)</f>
        <v>122.72727272727273</v>
      </c>
      <c r="H16" s="36">
        <f t="shared" si="2"/>
        <v>2454.5454545454545</v>
      </c>
      <c r="I16" s="43">
        <f t="shared" si="3"/>
        <v>17</v>
      </c>
      <c r="J16" s="42">
        <f t="shared" si="0"/>
        <v>122.72727272727273</v>
      </c>
      <c r="K16" s="44">
        <f t="shared" si="4"/>
        <v>2086.3636363636365</v>
      </c>
    </row>
    <row r="17" spans="1:11" ht="12.75">
      <c r="A17" s="22">
        <v>38087</v>
      </c>
      <c r="B17" s="30" t="s">
        <v>15</v>
      </c>
      <c r="C17" s="34">
        <f>IF('Opé2.avril'!B11="Achats",'Opé2.avril'!D11,0)</f>
        <v>15</v>
      </c>
      <c r="D17" s="41">
        <f>IF('Opé2.avril'!B11="Achats",'Opé2.avril'!E11,0)</f>
        <v>123</v>
      </c>
      <c r="E17" s="36">
        <f t="shared" si="1"/>
        <v>1845</v>
      </c>
      <c r="F17" s="37">
        <f>IF('Opé2.avril'!B11="Ventes",'Opé2.avril'!D11,0)</f>
        <v>0</v>
      </c>
      <c r="G17" s="42">
        <f>IF('Opé2.avril'!B11="Ventes",J16,0)</f>
        <v>0</v>
      </c>
      <c r="H17" s="36">
        <f t="shared" si="2"/>
        <v>0</v>
      </c>
      <c r="I17" s="43">
        <f t="shared" si="3"/>
        <v>32</v>
      </c>
      <c r="J17" s="42">
        <f t="shared" si="0"/>
        <v>122.85511363636364</v>
      </c>
      <c r="K17" s="44">
        <f t="shared" si="4"/>
        <v>3931.3636363636365</v>
      </c>
    </row>
    <row r="18" spans="1:11" ht="12.75">
      <c r="A18" s="22">
        <v>38088</v>
      </c>
      <c r="B18" s="30" t="s">
        <v>16</v>
      </c>
      <c r="C18" s="34">
        <f>IF('Opé2.avril'!B12="Achats",'Opé2.avril'!D12,0)</f>
        <v>0</v>
      </c>
      <c r="D18" s="41">
        <f>IF('Opé2.avril'!B12="Achats",'Opé2.avril'!E12,0)</f>
        <v>0</v>
      </c>
      <c r="E18" s="36">
        <f t="shared" si="1"/>
        <v>0</v>
      </c>
      <c r="F18" s="37">
        <f>IF('Opé2.avril'!B12="Ventes",'Opé2.avril'!D12,0)</f>
        <v>5</v>
      </c>
      <c r="G18" s="42">
        <f>IF('Opé2.avril'!B12="Ventes",J17,0)</f>
        <v>122.85511363636364</v>
      </c>
      <c r="H18" s="36">
        <f t="shared" si="2"/>
        <v>614.2755681818182</v>
      </c>
      <c r="I18" s="43">
        <f t="shared" si="3"/>
        <v>27</v>
      </c>
      <c r="J18" s="42">
        <f aca="true" t="shared" si="5" ref="J18:J31">K18/I18</f>
        <v>122.85511363636363</v>
      </c>
      <c r="K18" s="44">
        <f t="shared" si="4"/>
        <v>3317.088068181818</v>
      </c>
    </row>
    <row r="19" spans="1:11" ht="12.75">
      <c r="A19" s="22">
        <v>38089</v>
      </c>
      <c r="B19" s="30" t="s">
        <v>17</v>
      </c>
      <c r="C19" s="34">
        <f>IF('Opé2.avril'!B13="Achats",'Opé2.avril'!D13,0)</f>
        <v>0</v>
      </c>
      <c r="D19" s="41">
        <f>IF('Opé2.avril'!B13="Achats",'Opé2.avril'!E13,0)</f>
        <v>0</v>
      </c>
      <c r="E19" s="36">
        <f t="shared" si="1"/>
        <v>0</v>
      </c>
      <c r="F19" s="37">
        <f>IF('Opé2.avril'!B13="Ventes",'Opé2.avril'!D13,0)</f>
        <v>3</v>
      </c>
      <c r="G19" s="42">
        <f>IF('Opé2.avril'!B13="Ventes",J18,0)</f>
        <v>122.85511363636363</v>
      </c>
      <c r="H19" s="36">
        <f t="shared" si="2"/>
        <v>368.5653409090909</v>
      </c>
      <c r="I19" s="43">
        <f t="shared" si="3"/>
        <v>24</v>
      </c>
      <c r="J19" s="42">
        <f t="shared" si="5"/>
        <v>122.85511363636363</v>
      </c>
      <c r="K19" s="44">
        <f t="shared" si="4"/>
        <v>2948.522727272727</v>
      </c>
    </row>
    <row r="20" spans="1:11" ht="12.75">
      <c r="A20" s="22">
        <v>38090</v>
      </c>
      <c r="B20" s="30" t="s">
        <v>18</v>
      </c>
      <c r="C20" s="34">
        <f>IF('Opé2.avril'!B14="Achats",'Opé2.avril'!D14,0)</f>
        <v>0</v>
      </c>
      <c r="D20" s="41">
        <f>IF('Opé2.avril'!B14="Achats",'Opé2.avril'!E14,0)</f>
        <v>0</v>
      </c>
      <c r="E20" s="36">
        <f t="shared" si="1"/>
        <v>0</v>
      </c>
      <c r="F20" s="37">
        <f>IF('Opé2.avril'!B14="Ventes",'Opé2.avril'!D14,0)</f>
        <v>10</v>
      </c>
      <c r="G20" s="42">
        <f>IF('Opé2.avril'!B14="Ventes",J19,0)</f>
        <v>122.85511363636363</v>
      </c>
      <c r="H20" s="36">
        <f t="shared" si="2"/>
        <v>1228.5511363636363</v>
      </c>
      <c r="I20" s="43">
        <f t="shared" si="3"/>
        <v>14</v>
      </c>
      <c r="J20" s="42">
        <f t="shared" si="5"/>
        <v>122.85511363636363</v>
      </c>
      <c r="K20" s="44">
        <f t="shared" si="4"/>
        <v>1719.9715909090908</v>
      </c>
    </row>
    <row r="21" spans="1:11" ht="12.75">
      <c r="A21" s="22">
        <v>38091</v>
      </c>
      <c r="B21" s="30" t="s">
        <v>19</v>
      </c>
      <c r="C21" s="34">
        <f>IF('Opé2.avril'!B15="Achats",'Opé2.avril'!D15,0)</f>
        <v>0</v>
      </c>
      <c r="D21" s="41">
        <f>IF('Opé2.avril'!B15="Achats",'Opé2.avril'!E15,0)</f>
        <v>0</v>
      </c>
      <c r="E21" s="36">
        <f t="shared" si="1"/>
        <v>0</v>
      </c>
      <c r="F21" s="37">
        <f>IF('Opé2.avril'!B15="Ventes",'Opé2.avril'!D15,0)</f>
        <v>3</v>
      </c>
      <c r="G21" s="42">
        <f>IF('Opé2.avril'!B15="Ventes",J20,0)</f>
        <v>122.85511363636363</v>
      </c>
      <c r="H21" s="36">
        <f t="shared" si="2"/>
        <v>368.5653409090909</v>
      </c>
      <c r="I21" s="43">
        <f t="shared" si="3"/>
        <v>11</v>
      </c>
      <c r="J21" s="42">
        <f t="shared" si="5"/>
        <v>122.85511363636364</v>
      </c>
      <c r="K21" s="44">
        <f t="shared" si="4"/>
        <v>1351.40625</v>
      </c>
    </row>
    <row r="22" spans="1:11" ht="12.75">
      <c r="A22" s="22">
        <v>38094</v>
      </c>
      <c r="B22" s="30" t="s">
        <v>20</v>
      </c>
      <c r="C22" s="34">
        <f>IF('Opé2.avril'!B16="Achats",'Opé2.avril'!D16,0)</f>
        <v>30</v>
      </c>
      <c r="D22" s="41">
        <f>IF('Opé2.avril'!B16="Achats",'Opé2.avril'!E16,0)</f>
        <v>125</v>
      </c>
      <c r="E22" s="36">
        <f t="shared" si="1"/>
        <v>3750</v>
      </c>
      <c r="F22" s="37">
        <f>IF('Opé2.avril'!B16="Ventes",'Opé2.avril'!D16,0)</f>
        <v>0</v>
      </c>
      <c r="G22" s="42">
        <f>IF('Opé2.avril'!B16="Ventes",J21,0)</f>
        <v>0</v>
      </c>
      <c r="H22" s="36">
        <f t="shared" si="2"/>
        <v>0</v>
      </c>
      <c r="I22" s="43">
        <f t="shared" si="3"/>
        <v>41</v>
      </c>
      <c r="J22" s="42">
        <f t="shared" si="5"/>
        <v>124.42454268292683</v>
      </c>
      <c r="K22" s="44">
        <f t="shared" si="4"/>
        <v>5101.40625</v>
      </c>
    </row>
    <row r="23" spans="1:11" ht="12.75">
      <c r="A23" s="22">
        <v>38095</v>
      </c>
      <c r="B23" s="30" t="s">
        <v>21</v>
      </c>
      <c r="C23" s="34">
        <f>IF('Opé2.avril'!B17="Achats",'Opé2.avril'!D17,0)</f>
        <v>0</v>
      </c>
      <c r="D23" s="41">
        <f>IF('Opé2.avril'!B17="Achats",'Opé2.avril'!E17,0)</f>
        <v>0</v>
      </c>
      <c r="E23" s="36">
        <f t="shared" si="1"/>
        <v>0</v>
      </c>
      <c r="F23" s="37">
        <f>IF('Opé2.avril'!B17="Ventes",'Opé2.avril'!D17,0)</f>
        <v>4</v>
      </c>
      <c r="G23" s="42">
        <f>IF('Opé2.avril'!B17="Ventes",J22,0)</f>
        <v>124.42454268292683</v>
      </c>
      <c r="H23" s="36">
        <f t="shared" si="2"/>
        <v>497.6981707317073</v>
      </c>
      <c r="I23" s="43">
        <f t="shared" si="3"/>
        <v>37</v>
      </c>
      <c r="J23" s="42">
        <f t="shared" si="5"/>
        <v>124.42454268292683</v>
      </c>
      <c r="K23" s="44">
        <f t="shared" si="4"/>
        <v>4603.708079268293</v>
      </c>
    </row>
    <row r="24" spans="1:11" ht="12.75">
      <c r="A24" s="22">
        <v>38097</v>
      </c>
      <c r="B24" s="30" t="s">
        <v>22</v>
      </c>
      <c r="C24" s="34">
        <f>IF('Opé2.avril'!B18="Achats",'Opé2.avril'!D18,0)</f>
        <v>0</v>
      </c>
      <c r="D24" s="41">
        <f>IF('Opé2.avril'!B18="Achats",'Opé2.avril'!E18,0)</f>
        <v>0</v>
      </c>
      <c r="E24" s="36">
        <f t="shared" si="1"/>
        <v>0</v>
      </c>
      <c r="F24" s="37">
        <f>IF('Opé2.avril'!B18="Ventes",'Opé2.avril'!D18,0)</f>
        <v>12</v>
      </c>
      <c r="G24" s="42">
        <f>IF('Opé2.avril'!B18="Ventes",J23,0)</f>
        <v>124.42454268292683</v>
      </c>
      <c r="H24" s="36">
        <f t="shared" si="2"/>
        <v>1493.094512195122</v>
      </c>
      <c r="I24" s="43">
        <f t="shared" si="3"/>
        <v>25</v>
      </c>
      <c r="J24" s="42">
        <f t="shared" si="5"/>
        <v>124.42454268292684</v>
      </c>
      <c r="K24" s="44">
        <f t="shared" si="4"/>
        <v>3110.613567073171</v>
      </c>
    </row>
    <row r="25" spans="1:11" ht="12.75">
      <c r="A25" s="22">
        <v>38099</v>
      </c>
      <c r="B25" s="30" t="s">
        <v>23</v>
      </c>
      <c r="C25" s="34">
        <f>IF('Opé2.avril'!B19="Achats",'Opé2.avril'!D19,0)</f>
        <v>0</v>
      </c>
      <c r="D25" s="41">
        <f>IF('Opé2.avril'!B19="Achats",'Opé2.avril'!E19,0)</f>
        <v>0</v>
      </c>
      <c r="E25" s="36">
        <f t="shared" si="1"/>
        <v>0</v>
      </c>
      <c r="F25" s="37">
        <f>IF('Opé2.avril'!B19="Ventes",'Opé2.avril'!D19,0)</f>
        <v>3</v>
      </c>
      <c r="G25" s="42">
        <f>IF('Opé2.avril'!B19="Ventes",J24,0)</f>
        <v>124.42454268292684</v>
      </c>
      <c r="H25" s="36">
        <f t="shared" si="2"/>
        <v>373.27362804878055</v>
      </c>
      <c r="I25" s="43">
        <f t="shared" si="3"/>
        <v>22</v>
      </c>
      <c r="J25" s="42">
        <f t="shared" si="5"/>
        <v>124.42454268292683</v>
      </c>
      <c r="K25" s="44">
        <f t="shared" si="4"/>
        <v>2737.3399390243903</v>
      </c>
    </row>
    <row r="26" spans="1:11" ht="12.75">
      <c r="A26" s="22">
        <v>38101</v>
      </c>
      <c r="B26" s="30" t="s">
        <v>24</v>
      </c>
      <c r="C26" s="34">
        <f>IF('Opé2.avril'!B20="Achats",'Opé2.avril'!D20,0)</f>
        <v>10</v>
      </c>
      <c r="D26" s="41">
        <f>IF('Opé2.avril'!B20="Achats",'Opé2.avril'!E20,0)</f>
        <v>126</v>
      </c>
      <c r="E26" s="36">
        <f t="shared" si="1"/>
        <v>1260</v>
      </c>
      <c r="F26" s="37">
        <f>IF('Opé2.avril'!B20="Ventes",'Opé2.avril'!D20,0)</f>
        <v>0</v>
      </c>
      <c r="G26" s="42">
        <f>IF('Opé2.avril'!B20="Ventes",J25,0)</f>
        <v>0</v>
      </c>
      <c r="H26" s="36">
        <f t="shared" si="2"/>
        <v>0</v>
      </c>
      <c r="I26" s="43">
        <f t="shared" si="3"/>
        <v>32</v>
      </c>
      <c r="J26" s="42">
        <f t="shared" si="5"/>
        <v>124.9168730945122</v>
      </c>
      <c r="K26" s="44">
        <f t="shared" si="4"/>
        <v>3997.3399390243903</v>
      </c>
    </row>
    <row r="27" spans="1:11" ht="12.75">
      <c r="A27" s="22">
        <v>38102</v>
      </c>
      <c r="B27" s="30" t="s">
        <v>25</v>
      </c>
      <c r="C27" s="34">
        <f>IF('Opé2.avril'!B21="Achats",'Opé2.avril'!D21,0)</f>
        <v>0</v>
      </c>
      <c r="D27" s="41">
        <f>IF('Opé2.avril'!B21="Achats",'Opé2.avril'!E21,0)</f>
        <v>0</v>
      </c>
      <c r="E27" s="36">
        <f t="shared" si="1"/>
        <v>0</v>
      </c>
      <c r="F27" s="37">
        <f>IF('Opé2.avril'!B21="Ventes",'Opé2.avril'!D21,0)</f>
        <v>13</v>
      </c>
      <c r="G27" s="42">
        <f>IF('Opé2.avril'!B21="Ventes",J26,0)</f>
        <v>124.9168730945122</v>
      </c>
      <c r="H27" s="36">
        <f t="shared" si="2"/>
        <v>1623.9193502286585</v>
      </c>
      <c r="I27" s="43">
        <f t="shared" si="3"/>
        <v>19</v>
      </c>
      <c r="J27" s="42">
        <f t="shared" si="5"/>
        <v>124.9168730945122</v>
      </c>
      <c r="K27" s="44">
        <f t="shared" si="4"/>
        <v>2373.420588795732</v>
      </c>
    </row>
    <row r="28" spans="1:11" ht="12.75">
      <c r="A28" s="22">
        <v>38103</v>
      </c>
      <c r="B28" s="30" t="s">
        <v>26</v>
      </c>
      <c r="C28" s="34">
        <f>IF('Opé2.avril'!B22="Achats",'Opé2.avril'!D22,0)</f>
        <v>0</v>
      </c>
      <c r="D28" s="41">
        <f>IF('Opé2.avril'!B22="Achats",'Opé2.avril'!E22,0)</f>
        <v>0</v>
      </c>
      <c r="E28" s="36">
        <f t="shared" si="1"/>
        <v>0</v>
      </c>
      <c r="F28" s="37">
        <f>IF('Opé2.avril'!B22="Ventes",'Opé2.avril'!D22,0)</f>
        <v>3</v>
      </c>
      <c r="G28" s="42">
        <f>IF('Opé2.avril'!B22="Ventes",J27,0)</f>
        <v>124.9168730945122</v>
      </c>
      <c r="H28" s="36">
        <f t="shared" si="2"/>
        <v>374.7506192835366</v>
      </c>
      <c r="I28" s="43">
        <f t="shared" si="3"/>
        <v>16</v>
      </c>
      <c r="J28" s="42">
        <f t="shared" si="5"/>
        <v>124.9168730945122</v>
      </c>
      <c r="K28" s="44">
        <f t="shared" si="4"/>
        <v>1998.6699695121952</v>
      </c>
    </row>
    <row r="29" spans="1:11" ht="12.75">
      <c r="A29" s="22">
        <v>38104</v>
      </c>
      <c r="B29" s="30" t="s">
        <v>27</v>
      </c>
      <c r="C29" s="34">
        <f>IF('Opé2.avril'!B23="Achats",'Opé2.avril'!D23,0)</f>
        <v>0</v>
      </c>
      <c r="D29" s="41">
        <f>IF('Opé2.avril'!B23="Achats",'Opé2.avril'!E23,0)</f>
        <v>0</v>
      </c>
      <c r="E29" s="36">
        <f t="shared" si="1"/>
        <v>0</v>
      </c>
      <c r="F29" s="37">
        <f>IF('Opé2.avril'!B23="Ventes",'Opé2.avril'!D23,0)</f>
        <v>5</v>
      </c>
      <c r="G29" s="42">
        <f>IF('Opé2.avril'!B23="Ventes",J28,0)</f>
        <v>124.9168730945122</v>
      </c>
      <c r="H29" s="36">
        <f t="shared" si="2"/>
        <v>624.584365472561</v>
      </c>
      <c r="I29" s="43">
        <f t="shared" si="3"/>
        <v>11</v>
      </c>
      <c r="J29" s="42">
        <f t="shared" si="5"/>
        <v>124.91687309451221</v>
      </c>
      <c r="K29" s="44">
        <f t="shared" si="4"/>
        <v>1374.0856040396343</v>
      </c>
    </row>
    <row r="30" spans="1:11" ht="12.75">
      <c r="A30" s="22">
        <v>38105</v>
      </c>
      <c r="B30" s="30" t="s">
        <v>28</v>
      </c>
      <c r="C30" s="34">
        <f>IF('Opé2.avril'!B24="Achats",'Opé2.avril'!D24,0)</f>
        <v>0</v>
      </c>
      <c r="D30" s="41">
        <f>IF('Opé2.avril'!B24="Achats",'Opé2.avril'!E24,0)</f>
        <v>0</v>
      </c>
      <c r="E30" s="36">
        <f t="shared" si="1"/>
        <v>0</v>
      </c>
      <c r="F30" s="37">
        <f>IF('Opé2.avril'!B24="Ventes",'Opé2.avril'!D24,0)</f>
        <v>4</v>
      </c>
      <c r="G30" s="42">
        <f>IF('Opé2.avril'!B24="Ventes",J29,0)</f>
        <v>124.91687309451221</v>
      </c>
      <c r="H30" s="36">
        <f t="shared" si="2"/>
        <v>499.66749237804885</v>
      </c>
      <c r="I30" s="43">
        <f t="shared" si="3"/>
        <v>7</v>
      </c>
      <c r="J30" s="42">
        <f t="shared" si="5"/>
        <v>124.91687309451221</v>
      </c>
      <c r="K30" s="44">
        <f t="shared" si="4"/>
        <v>874.4181116615855</v>
      </c>
    </row>
    <row r="31" spans="1:11" ht="12.75">
      <c r="A31" s="22">
        <v>38107</v>
      </c>
      <c r="B31" s="30" t="s">
        <v>29</v>
      </c>
      <c r="C31" s="34">
        <f>IF('Opé2.avril'!B25="Achats",'Opé2.avril'!D25,0)</f>
        <v>30</v>
      </c>
      <c r="D31" s="41">
        <f>IF('Opé2.avril'!B25="Achats",'Opé2.avril'!E25,0)</f>
        <v>125</v>
      </c>
      <c r="E31" s="36">
        <f t="shared" si="1"/>
        <v>3750</v>
      </c>
      <c r="F31" s="37">
        <f>IF('Opé2.avril'!B25="Ventes",'Opé2.avril'!D25,0)</f>
        <v>0</v>
      </c>
      <c r="G31" s="42">
        <f>IF('Opé2.avril'!B25="Ventes",J30,0)</f>
        <v>0</v>
      </c>
      <c r="H31" s="36">
        <f t="shared" si="2"/>
        <v>0</v>
      </c>
      <c r="I31" s="43">
        <f t="shared" si="3"/>
        <v>37</v>
      </c>
      <c r="J31" s="42">
        <f t="shared" si="5"/>
        <v>124.98427328815096</v>
      </c>
      <c r="K31" s="44">
        <f t="shared" si="4"/>
        <v>4624.4181116615855</v>
      </c>
    </row>
    <row r="32" spans="1:11" ht="13.5" thickBot="1">
      <c r="A32" s="23"/>
      <c r="B32" s="31"/>
      <c r="C32" s="45">
        <f>SUM(C11:C31)</f>
        <v>105</v>
      </c>
      <c r="D32" s="46"/>
      <c r="E32" s="47">
        <f>SUM(E11:E31)</f>
        <v>13085</v>
      </c>
      <c r="F32" s="45">
        <f>SUM(F11:F31)</f>
        <v>103</v>
      </c>
      <c r="G32" s="46"/>
      <c r="H32" s="47">
        <f>SUM(H11:H31)</f>
        <v>12730.581888338415</v>
      </c>
      <c r="I32" s="48"/>
      <c r="J32" s="49"/>
      <c r="K32" s="50"/>
    </row>
    <row r="34" spans="1:9" ht="12.75">
      <c r="A34" s="32" t="s">
        <v>40</v>
      </c>
      <c r="C34" s="1" t="s">
        <v>41</v>
      </c>
      <c r="D34" s="1" t="s">
        <v>42</v>
      </c>
      <c r="E34" s="1" t="s">
        <v>44</v>
      </c>
      <c r="F34" s="1" t="s">
        <v>45</v>
      </c>
      <c r="G34" s="1" t="s">
        <v>46</v>
      </c>
      <c r="H34" s="1" t="s">
        <v>47</v>
      </c>
      <c r="I34" s="1" t="s">
        <v>48</v>
      </c>
    </row>
    <row r="35" spans="3:9" ht="12.75">
      <c r="C35" s="51">
        <f>I11</f>
        <v>35</v>
      </c>
      <c r="D35" s="51" t="s">
        <v>42</v>
      </c>
      <c r="E35" s="51">
        <f>C32</f>
        <v>105</v>
      </c>
      <c r="F35" s="51" t="s">
        <v>45</v>
      </c>
      <c r="G35" s="51">
        <f>F32</f>
        <v>103</v>
      </c>
      <c r="H35" s="51" t="s">
        <v>47</v>
      </c>
      <c r="I35" s="51">
        <f>C35+E35-G35</f>
        <v>37</v>
      </c>
    </row>
    <row r="36" spans="3:9" ht="12.75">
      <c r="C36" s="1"/>
      <c r="D36" s="1"/>
      <c r="E36" s="1"/>
      <c r="F36" s="1"/>
      <c r="G36" s="1"/>
      <c r="H36" s="1"/>
      <c r="I36" s="1"/>
    </row>
    <row r="37" spans="1:9" ht="12.75">
      <c r="A37" s="32" t="s">
        <v>49</v>
      </c>
      <c r="C37" s="1" t="s">
        <v>41</v>
      </c>
      <c r="D37" s="1" t="s">
        <v>42</v>
      </c>
      <c r="E37" s="1" t="s">
        <v>44</v>
      </c>
      <c r="F37" s="1" t="s">
        <v>45</v>
      </c>
      <c r="G37" s="1" t="s">
        <v>46</v>
      </c>
      <c r="H37" s="1" t="s">
        <v>47</v>
      </c>
      <c r="I37" s="1" t="s">
        <v>48</v>
      </c>
    </row>
    <row r="38" spans="3:10" ht="12.75">
      <c r="C38" s="52">
        <f>K11</f>
        <v>4270</v>
      </c>
      <c r="D38" s="51" t="s">
        <v>42</v>
      </c>
      <c r="E38" s="53">
        <f>E32</f>
        <v>13085</v>
      </c>
      <c r="F38" s="51" t="s">
        <v>45</v>
      </c>
      <c r="G38" s="53">
        <f>H32</f>
        <v>12730.581888338415</v>
      </c>
      <c r="H38" s="51" t="s">
        <v>47</v>
      </c>
      <c r="I38" s="101">
        <f>C38+E38-G38</f>
        <v>4624.4181116615855</v>
      </c>
      <c r="J38" s="101"/>
    </row>
  </sheetData>
  <mergeCells count="5">
    <mergeCell ref="I38:J38"/>
    <mergeCell ref="A2:K2"/>
    <mergeCell ref="C9:E9"/>
    <mergeCell ref="F9:H9"/>
    <mergeCell ref="I9:K9"/>
  </mergeCells>
  <conditionalFormatting sqref="C12:K31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4">
      <selection activeCell="B11" sqref="B11"/>
    </sheetView>
  </sheetViews>
  <sheetFormatPr defaultColWidth="11.421875" defaultRowHeight="12.75"/>
  <cols>
    <col min="1" max="1" width="11.7109375" style="0" customWidth="1"/>
    <col min="2" max="2" width="13.140625" style="0" customWidth="1"/>
    <col min="3" max="3" width="5.7109375" style="0" customWidth="1"/>
    <col min="4" max="4" width="7.7109375" style="0" customWidth="1"/>
    <col min="5" max="5" width="9.28125" style="0" customWidth="1"/>
    <col min="6" max="6" width="5.28125" style="0" customWidth="1"/>
    <col min="7" max="7" width="9.7109375" style="0" customWidth="1"/>
    <col min="8" max="8" width="9.28125" style="0" customWidth="1"/>
    <col min="9" max="9" width="7.57421875" style="0" customWidth="1"/>
    <col min="10" max="10" width="7.421875" style="0" customWidth="1"/>
    <col min="11" max="11" width="9.8515625" style="0" customWidth="1"/>
  </cols>
  <sheetData>
    <row r="2" spans="1:11" ht="15">
      <c r="A2" s="102" t="s">
        <v>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ht="13.5" thickBot="1"/>
    <row r="4" spans="1:11" ht="12.75">
      <c r="A4" s="4" t="s">
        <v>30</v>
      </c>
      <c r="B4" s="5" t="s">
        <v>52</v>
      </c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19" t="s">
        <v>51</v>
      </c>
      <c r="B5" s="2" t="s">
        <v>55</v>
      </c>
      <c r="C5" s="2"/>
      <c r="D5" s="2"/>
      <c r="E5" s="2"/>
      <c r="F5" s="2"/>
      <c r="G5" s="2" t="s">
        <v>53</v>
      </c>
      <c r="H5" s="2"/>
      <c r="I5" s="34">
        <v>80</v>
      </c>
      <c r="J5" s="2"/>
      <c r="K5" s="8"/>
    </row>
    <row r="6" spans="1:11" ht="12.75">
      <c r="A6" s="19"/>
      <c r="B6" s="2"/>
      <c r="C6" s="2"/>
      <c r="D6" s="2"/>
      <c r="E6" s="2"/>
      <c r="F6" s="2"/>
      <c r="G6" s="2" t="s">
        <v>54</v>
      </c>
      <c r="H6" s="2"/>
      <c r="I6" s="34">
        <v>5</v>
      </c>
      <c r="J6" s="2"/>
      <c r="K6" s="8"/>
    </row>
    <row r="7" spans="1:11" ht="12.75">
      <c r="A7" s="19" t="s">
        <v>31</v>
      </c>
      <c r="B7" s="34" t="s">
        <v>32</v>
      </c>
      <c r="C7" s="2"/>
      <c r="D7" s="2"/>
      <c r="E7" s="2" t="s">
        <v>56</v>
      </c>
      <c r="F7" s="2"/>
      <c r="G7" s="34" t="s">
        <v>58</v>
      </c>
      <c r="H7" s="2"/>
      <c r="I7" s="2"/>
      <c r="J7" s="2"/>
      <c r="K7" s="8"/>
    </row>
    <row r="8" spans="1:11" ht="13.5" thickBot="1">
      <c r="A8" s="27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2.75">
      <c r="A9" s="25" t="s">
        <v>33</v>
      </c>
      <c r="B9" s="33" t="s">
        <v>34</v>
      </c>
      <c r="C9" s="103" t="s">
        <v>35</v>
      </c>
      <c r="D9" s="103"/>
      <c r="E9" s="103"/>
      <c r="F9" s="104" t="s">
        <v>36</v>
      </c>
      <c r="G9" s="103"/>
      <c r="H9" s="105"/>
      <c r="I9" s="103" t="s">
        <v>37</v>
      </c>
      <c r="J9" s="103"/>
      <c r="K9" s="105"/>
    </row>
    <row r="10" spans="1:11" ht="12.75">
      <c r="A10" s="20"/>
      <c r="B10" s="24"/>
      <c r="C10" s="3" t="s">
        <v>38</v>
      </c>
      <c r="D10" s="28" t="s">
        <v>43</v>
      </c>
      <c r="E10" s="3" t="s">
        <v>39</v>
      </c>
      <c r="F10" s="26" t="s">
        <v>38</v>
      </c>
      <c r="G10" s="28" t="s">
        <v>43</v>
      </c>
      <c r="H10" s="21" t="s">
        <v>39</v>
      </c>
      <c r="I10" s="3" t="s">
        <v>38</v>
      </c>
      <c r="J10" s="28" t="s">
        <v>43</v>
      </c>
      <c r="K10" s="21" t="s">
        <v>39</v>
      </c>
    </row>
    <row r="11" spans="1:11" ht="12.75">
      <c r="A11" s="22">
        <v>38078</v>
      </c>
      <c r="B11" s="29" t="s">
        <v>7</v>
      </c>
      <c r="C11" s="34"/>
      <c r="D11" s="35"/>
      <c r="E11" s="36"/>
      <c r="F11" s="37"/>
      <c r="G11" s="38"/>
      <c r="H11" s="36"/>
      <c r="I11" s="39">
        <f>'Opé2.avril'!D5</f>
        <v>35</v>
      </c>
      <c r="J11" s="38">
        <f>'Opé2.avril'!E5</f>
        <v>122</v>
      </c>
      <c r="K11" s="40">
        <f>I11*J11</f>
        <v>4270</v>
      </c>
    </row>
    <row r="12" spans="1:11" ht="12.75">
      <c r="A12" s="22">
        <v>38079</v>
      </c>
      <c r="B12" s="30" t="s">
        <v>10</v>
      </c>
      <c r="C12" s="34">
        <f>IF('Opé2.avril'!B6="Achats",'Opé2.avril'!D6,0)</f>
        <v>20</v>
      </c>
      <c r="D12" s="41">
        <f>IF('Opé2.avril'!B6="Achats",'Opé2.avril'!E6,0)</f>
        <v>124</v>
      </c>
      <c r="E12" s="36">
        <f>IF(C12=0,0,C12*D12)</f>
        <v>2480</v>
      </c>
      <c r="F12" s="37">
        <f>IF('Opé2.avril'!B6="Ventes",'Opé2.avril'!D6,0)</f>
        <v>0</v>
      </c>
      <c r="G12" s="42">
        <f>IF('Opé2.avril'!B6="Ventes",($K$11+$E$32)/($I$11+$C$32),0)</f>
        <v>0</v>
      </c>
      <c r="H12" s="36">
        <f>IF(F12=0,0,F12*G12)</f>
        <v>0</v>
      </c>
      <c r="I12" s="43">
        <f>C12+I11-F12</f>
        <v>55</v>
      </c>
      <c r="J12" s="42">
        <f aca="true" t="shared" si="0" ref="J12:J17">K12/I12</f>
        <v>122.72727272727273</v>
      </c>
      <c r="K12" s="44">
        <f>K11+E12-H12</f>
        <v>6750</v>
      </c>
    </row>
    <row r="13" spans="1:11" ht="12.75">
      <c r="A13" s="22">
        <v>38080</v>
      </c>
      <c r="B13" s="30" t="s">
        <v>11</v>
      </c>
      <c r="C13" s="34">
        <f>IF('Opé2.avril'!B7="Achats",'Opé2.avril'!D7,0)</f>
        <v>0</v>
      </c>
      <c r="D13" s="41">
        <f>IF('Opé2.avril'!B7="Achats",'Opé2.avril'!E7,0)</f>
        <v>0</v>
      </c>
      <c r="E13" s="36">
        <f aca="true" t="shared" si="1" ref="E13:E31">IF(C13=0,0,C13*D13)</f>
        <v>0</v>
      </c>
      <c r="F13" s="37">
        <f>IF('Opé2.avril'!B7="Ventes",'Opé2.avril'!D7,0)</f>
        <v>5</v>
      </c>
      <c r="G13" s="42">
        <f>IF('Opé2.avril'!B7="Ventes",($K$11+$E$32)/($I$11+$C$32),0)</f>
        <v>123.96428571428571</v>
      </c>
      <c r="H13" s="36">
        <f aca="true" t="shared" si="2" ref="H13:H31">IF(F13=0,0,F13*G13)</f>
        <v>619.8214285714286</v>
      </c>
      <c r="I13" s="43">
        <f aca="true" t="shared" si="3" ref="I13:I31">C13+I12-F13</f>
        <v>50</v>
      </c>
      <c r="J13" s="42">
        <f t="shared" si="0"/>
        <v>122.60357142857143</v>
      </c>
      <c r="K13" s="44">
        <f aca="true" t="shared" si="4" ref="K13:K31">K12+E13-H13</f>
        <v>6130.178571428572</v>
      </c>
    </row>
    <row r="14" spans="1:11" ht="12.75">
      <c r="A14" s="22">
        <v>38082</v>
      </c>
      <c r="B14" s="30" t="s">
        <v>12</v>
      </c>
      <c r="C14" s="34">
        <f>IF('Opé2.avril'!B8="Achats",'Opé2.avril'!D8,0)</f>
        <v>0</v>
      </c>
      <c r="D14" s="41">
        <f>IF('Opé2.avril'!B8="Achats",'Opé2.avril'!E8,0)</f>
        <v>0</v>
      </c>
      <c r="E14" s="36">
        <f t="shared" si="1"/>
        <v>0</v>
      </c>
      <c r="F14" s="37">
        <f>IF('Opé2.avril'!B8="Ventes",'Opé2.avril'!D8,0)</f>
        <v>3</v>
      </c>
      <c r="G14" s="42">
        <f>IF('Opé2.avril'!B8="Ventes",($K$11+$E$32)/($I$11+$C$32),0)</f>
        <v>123.96428571428571</v>
      </c>
      <c r="H14" s="36">
        <f t="shared" si="2"/>
        <v>371.8928571428571</v>
      </c>
      <c r="I14" s="43">
        <f t="shared" si="3"/>
        <v>47</v>
      </c>
      <c r="J14" s="42">
        <f t="shared" si="0"/>
        <v>122.51671732522797</v>
      </c>
      <c r="K14" s="44">
        <f t="shared" si="4"/>
        <v>5758.285714285715</v>
      </c>
    </row>
    <row r="15" spans="1:11" ht="12.75">
      <c r="A15" s="22">
        <v>38083</v>
      </c>
      <c r="B15" s="30" t="s">
        <v>13</v>
      </c>
      <c r="C15" s="34">
        <f>IF('Opé2.avril'!B9="Achats",'Opé2.avril'!D9,0)</f>
        <v>0</v>
      </c>
      <c r="D15" s="41">
        <f>IF('Opé2.avril'!B9="Achats",'Opé2.avril'!E9,0)</f>
        <v>0</v>
      </c>
      <c r="E15" s="36">
        <f t="shared" si="1"/>
        <v>0</v>
      </c>
      <c r="F15" s="37">
        <f>IF('Opé2.avril'!B9="Ventes",'Opé2.avril'!D9,0)</f>
        <v>10</v>
      </c>
      <c r="G15" s="42">
        <f>IF('Opé2.avril'!B9="Ventes",($K$11+$E$32)/($I$11+$C$32),0)</f>
        <v>123.96428571428571</v>
      </c>
      <c r="H15" s="36">
        <f t="shared" si="2"/>
        <v>1239.642857142857</v>
      </c>
      <c r="I15" s="43">
        <f t="shared" si="3"/>
        <v>37</v>
      </c>
      <c r="J15" s="42">
        <f t="shared" si="0"/>
        <v>122.12548262548265</v>
      </c>
      <c r="K15" s="44">
        <f t="shared" si="4"/>
        <v>4518.642857142858</v>
      </c>
    </row>
    <row r="16" spans="1:11" ht="12.75">
      <c r="A16" s="22">
        <v>38086</v>
      </c>
      <c r="B16" s="30" t="s">
        <v>14</v>
      </c>
      <c r="C16" s="34">
        <f>IF('Opé2.avril'!B10="Achats",'Opé2.avril'!D10,0)</f>
        <v>0</v>
      </c>
      <c r="D16" s="41">
        <f>IF('Opé2.avril'!B10="Achats",'Opé2.avril'!E10,0)</f>
        <v>0</v>
      </c>
      <c r="E16" s="36">
        <f t="shared" si="1"/>
        <v>0</v>
      </c>
      <c r="F16" s="37">
        <f>IF('Opé2.avril'!B10="Ventes",'Opé2.avril'!D10,0)</f>
        <v>20</v>
      </c>
      <c r="G16" s="42">
        <f>IF('Opé2.avril'!B10="Ventes",($K$11+$E$32)/($I$11+$C$32),0)</f>
        <v>123.96428571428571</v>
      </c>
      <c r="H16" s="36">
        <f t="shared" si="2"/>
        <v>2479.285714285714</v>
      </c>
      <c r="I16" s="43">
        <f t="shared" si="3"/>
        <v>17</v>
      </c>
      <c r="J16" s="42">
        <f t="shared" si="0"/>
        <v>119.96218487394962</v>
      </c>
      <c r="K16" s="44">
        <f t="shared" si="4"/>
        <v>2039.3571428571436</v>
      </c>
    </row>
    <row r="17" spans="1:11" ht="12.75">
      <c r="A17" s="22">
        <v>38087</v>
      </c>
      <c r="B17" s="30" t="s">
        <v>15</v>
      </c>
      <c r="C17" s="34">
        <f>IF('Opé2.avril'!B11="Achats",'Opé2.avril'!D11,0)</f>
        <v>15</v>
      </c>
      <c r="D17" s="41">
        <f>IF('Opé2.avril'!B11="Achats",'Opé2.avril'!E11,0)</f>
        <v>123</v>
      </c>
      <c r="E17" s="36">
        <f t="shared" si="1"/>
        <v>1845</v>
      </c>
      <c r="F17" s="37">
        <f>IF('Opé2.avril'!B11="Ventes",'Opé2.avril'!D11,0)</f>
        <v>0</v>
      </c>
      <c r="G17" s="42">
        <f>IF('Opé2.avril'!B11="Ventes",($K$11+$E$32)/($I$11+$C$32),0)</f>
        <v>0</v>
      </c>
      <c r="H17" s="36">
        <f t="shared" si="2"/>
        <v>0</v>
      </c>
      <c r="I17" s="43">
        <f t="shared" si="3"/>
        <v>32</v>
      </c>
      <c r="J17" s="42">
        <f t="shared" si="0"/>
        <v>121.38616071428574</v>
      </c>
      <c r="K17" s="44">
        <f t="shared" si="4"/>
        <v>3884.3571428571436</v>
      </c>
    </row>
    <row r="18" spans="1:11" ht="12.75">
      <c r="A18" s="22">
        <v>38088</v>
      </c>
      <c r="B18" s="30" t="s">
        <v>16</v>
      </c>
      <c r="C18" s="34">
        <f>IF('Opé2.avril'!B12="Achats",'Opé2.avril'!D12,0)</f>
        <v>0</v>
      </c>
      <c r="D18" s="41">
        <f>IF('Opé2.avril'!B12="Achats",'Opé2.avril'!E12,0)</f>
        <v>0</v>
      </c>
      <c r="E18" s="36">
        <f t="shared" si="1"/>
        <v>0</v>
      </c>
      <c r="F18" s="37">
        <f>IF('Opé2.avril'!B12="Ventes",'Opé2.avril'!D12,0)</f>
        <v>5</v>
      </c>
      <c r="G18" s="42">
        <f>IF('Opé2.avril'!B12="Ventes",($K$11+$E$32)/($I$11+$C$32),0)</f>
        <v>123.96428571428571</v>
      </c>
      <c r="H18" s="36">
        <f t="shared" si="2"/>
        <v>619.8214285714286</v>
      </c>
      <c r="I18" s="43">
        <f t="shared" si="3"/>
        <v>27</v>
      </c>
      <c r="J18" s="42">
        <f aca="true" t="shared" si="5" ref="J18:J31">K18/I18</f>
        <v>120.9087301587302</v>
      </c>
      <c r="K18" s="44">
        <f t="shared" si="4"/>
        <v>3264.535714285715</v>
      </c>
    </row>
    <row r="19" spans="1:11" ht="12.75">
      <c r="A19" s="22">
        <v>38089</v>
      </c>
      <c r="B19" s="30" t="s">
        <v>17</v>
      </c>
      <c r="C19" s="34">
        <f>IF('Opé2.avril'!B13="Achats",'Opé2.avril'!D13,0)</f>
        <v>0</v>
      </c>
      <c r="D19" s="41">
        <f>IF('Opé2.avril'!B13="Achats",'Opé2.avril'!E13,0)</f>
        <v>0</v>
      </c>
      <c r="E19" s="36">
        <f t="shared" si="1"/>
        <v>0</v>
      </c>
      <c r="F19" s="37">
        <f>IF('Opé2.avril'!B13="Ventes",'Opé2.avril'!D13,0)</f>
        <v>3</v>
      </c>
      <c r="G19" s="42">
        <f>IF('Opé2.avril'!B13="Ventes",($K$11+$E$32)/($I$11+$C$32),0)</f>
        <v>123.96428571428571</v>
      </c>
      <c r="H19" s="36">
        <f t="shared" si="2"/>
        <v>371.8928571428571</v>
      </c>
      <c r="I19" s="43">
        <f t="shared" si="3"/>
        <v>24</v>
      </c>
      <c r="J19" s="42">
        <f t="shared" si="5"/>
        <v>120.52678571428574</v>
      </c>
      <c r="K19" s="44">
        <f t="shared" si="4"/>
        <v>2892.642857142858</v>
      </c>
    </row>
    <row r="20" spans="1:11" ht="12.75">
      <c r="A20" s="22">
        <v>38090</v>
      </c>
      <c r="B20" s="30" t="s">
        <v>18</v>
      </c>
      <c r="C20" s="34">
        <f>IF('Opé2.avril'!B14="Achats",'Opé2.avril'!D14,0)</f>
        <v>0</v>
      </c>
      <c r="D20" s="41">
        <f>IF('Opé2.avril'!B14="Achats",'Opé2.avril'!E14,0)</f>
        <v>0</v>
      </c>
      <c r="E20" s="36">
        <f t="shared" si="1"/>
        <v>0</v>
      </c>
      <c r="F20" s="37">
        <f>IF('Opé2.avril'!B14="Ventes",'Opé2.avril'!D14,0)</f>
        <v>10</v>
      </c>
      <c r="G20" s="42">
        <f>IF('Opé2.avril'!B14="Ventes",($K$11+$E$32)/($I$11+$C$32),0)</f>
        <v>123.96428571428571</v>
      </c>
      <c r="H20" s="36">
        <f t="shared" si="2"/>
        <v>1239.642857142857</v>
      </c>
      <c r="I20" s="43">
        <f t="shared" si="3"/>
        <v>14</v>
      </c>
      <c r="J20" s="42">
        <f t="shared" si="5"/>
        <v>118.07142857142863</v>
      </c>
      <c r="K20" s="44">
        <f t="shared" si="4"/>
        <v>1653.0000000000007</v>
      </c>
    </row>
    <row r="21" spans="1:11" ht="12.75">
      <c r="A21" s="22">
        <v>38091</v>
      </c>
      <c r="B21" s="30" t="s">
        <v>19</v>
      </c>
      <c r="C21" s="34">
        <f>IF('Opé2.avril'!B15="Achats",'Opé2.avril'!D15,0)</f>
        <v>0</v>
      </c>
      <c r="D21" s="41">
        <f>IF('Opé2.avril'!B15="Achats",'Opé2.avril'!E15,0)</f>
        <v>0</v>
      </c>
      <c r="E21" s="36">
        <f t="shared" si="1"/>
        <v>0</v>
      </c>
      <c r="F21" s="37">
        <f>IF('Opé2.avril'!B15="Ventes",'Opé2.avril'!D15,0)</f>
        <v>3</v>
      </c>
      <c r="G21" s="42">
        <f>IF('Opé2.avril'!B15="Ventes",($K$11+$E$32)/($I$11+$C$32),0)</f>
        <v>123.96428571428571</v>
      </c>
      <c r="H21" s="36">
        <f t="shared" si="2"/>
        <v>371.8928571428571</v>
      </c>
      <c r="I21" s="43">
        <f t="shared" si="3"/>
        <v>11</v>
      </c>
      <c r="J21" s="42">
        <f t="shared" si="5"/>
        <v>116.46428571428578</v>
      </c>
      <c r="K21" s="44">
        <f t="shared" si="4"/>
        <v>1281.1071428571436</v>
      </c>
    </row>
    <row r="22" spans="1:11" ht="12.75">
      <c r="A22" s="22">
        <v>38094</v>
      </c>
      <c r="B22" s="30" t="s">
        <v>20</v>
      </c>
      <c r="C22" s="34">
        <f>IF('Opé2.avril'!B16="Achats",'Opé2.avril'!D16,0)</f>
        <v>30</v>
      </c>
      <c r="D22" s="41">
        <f>IF('Opé2.avril'!B16="Achats",'Opé2.avril'!E16,0)</f>
        <v>125</v>
      </c>
      <c r="E22" s="36">
        <f t="shared" si="1"/>
        <v>3750</v>
      </c>
      <c r="F22" s="37">
        <f>IF('Opé2.avril'!B16="Ventes",'Opé2.avril'!D16,0)</f>
        <v>0</v>
      </c>
      <c r="G22" s="42">
        <f>IF('Opé2.avril'!B16="Ventes",($K$11+$E$32)/($I$11+$C$32),0)</f>
        <v>0</v>
      </c>
      <c r="H22" s="36">
        <f t="shared" si="2"/>
        <v>0</v>
      </c>
      <c r="I22" s="43">
        <f t="shared" si="3"/>
        <v>41</v>
      </c>
      <c r="J22" s="42">
        <f t="shared" si="5"/>
        <v>122.70993031358886</v>
      </c>
      <c r="K22" s="44">
        <f t="shared" si="4"/>
        <v>5031.107142857143</v>
      </c>
    </row>
    <row r="23" spans="1:11" ht="12.75">
      <c r="A23" s="22">
        <v>38095</v>
      </c>
      <c r="B23" s="30" t="s">
        <v>21</v>
      </c>
      <c r="C23" s="34">
        <f>IF('Opé2.avril'!B17="Achats",'Opé2.avril'!D17,0)</f>
        <v>0</v>
      </c>
      <c r="D23" s="41">
        <f>IF('Opé2.avril'!B17="Achats",'Opé2.avril'!E17,0)</f>
        <v>0</v>
      </c>
      <c r="E23" s="36">
        <f t="shared" si="1"/>
        <v>0</v>
      </c>
      <c r="F23" s="37">
        <f>IF('Opé2.avril'!B17="Ventes",'Opé2.avril'!D17,0)</f>
        <v>4</v>
      </c>
      <c r="G23" s="42">
        <f>IF('Opé2.avril'!B17="Ventes",($K$11+$E$32)/($I$11+$C$32),0)</f>
        <v>123.96428571428571</v>
      </c>
      <c r="H23" s="36">
        <f t="shared" si="2"/>
        <v>495.85714285714283</v>
      </c>
      <c r="I23" s="43">
        <f t="shared" si="3"/>
        <v>37</v>
      </c>
      <c r="J23" s="42">
        <f t="shared" si="5"/>
        <v>122.57432432432432</v>
      </c>
      <c r="K23" s="44">
        <f t="shared" si="4"/>
        <v>4535.25</v>
      </c>
    </row>
    <row r="24" spans="1:11" ht="12.75">
      <c r="A24" s="22">
        <v>38097</v>
      </c>
      <c r="B24" s="30" t="s">
        <v>22</v>
      </c>
      <c r="C24" s="34">
        <f>IF('Opé2.avril'!B18="Achats",'Opé2.avril'!D18,0)</f>
        <v>0</v>
      </c>
      <c r="D24" s="41">
        <f>IF('Opé2.avril'!B18="Achats",'Opé2.avril'!E18,0)</f>
        <v>0</v>
      </c>
      <c r="E24" s="36">
        <f t="shared" si="1"/>
        <v>0</v>
      </c>
      <c r="F24" s="37">
        <f>IF('Opé2.avril'!B18="Ventes",'Opé2.avril'!D18,0)</f>
        <v>12</v>
      </c>
      <c r="G24" s="42">
        <f>IF('Opé2.avril'!B18="Ventes",($K$11+$E$32)/($I$11+$C$32),0)</f>
        <v>123.96428571428571</v>
      </c>
      <c r="H24" s="36">
        <f t="shared" si="2"/>
        <v>1487.5714285714284</v>
      </c>
      <c r="I24" s="43">
        <f t="shared" si="3"/>
        <v>25</v>
      </c>
      <c r="J24" s="42">
        <f t="shared" si="5"/>
        <v>121.90714285714286</v>
      </c>
      <c r="K24" s="44">
        <f t="shared" si="4"/>
        <v>3047.6785714285716</v>
      </c>
    </row>
    <row r="25" spans="1:11" ht="12.75">
      <c r="A25" s="22">
        <v>38099</v>
      </c>
      <c r="B25" s="30" t="s">
        <v>23</v>
      </c>
      <c r="C25" s="34">
        <f>IF('Opé2.avril'!B19="Achats",'Opé2.avril'!D19,0)</f>
        <v>0</v>
      </c>
      <c r="D25" s="41">
        <f>IF('Opé2.avril'!B19="Achats",'Opé2.avril'!E19,0)</f>
        <v>0</v>
      </c>
      <c r="E25" s="36">
        <f t="shared" si="1"/>
        <v>0</v>
      </c>
      <c r="F25" s="37">
        <f>IF('Opé2.avril'!B19="Ventes",'Opé2.avril'!D19,0)</f>
        <v>3</v>
      </c>
      <c r="G25" s="42">
        <f>IF('Opé2.avril'!B19="Ventes",($K$11+$E$32)/($I$11+$C$32),0)</f>
        <v>123.96428571428571</v>
      </c>
      <c r="H25" s="36">
        <f t="shared" si="2"/>
        <v>371.8928571428571</v>
      </c>
      <c r="I25" s="43">
        <f t="shared" si="3"/>
        <v>22</v>
      </c>
      <c r="J25" s="42">
        <f t="shared" si="5"/>
        <v>121.6266233766234</v>
      </c>
      <c r="K25" s="44">
        <f t="shared" si="4"/>
        <v>2675.7857142857147</v>
      </c>
    </row>
    <row r="26" spans="1:11" ht="12.75">
      <c r="A26" s="22">
        <v>38101</v>
      </c>
      <c r="B26" s="30" t="s">
        <v>24</v>
      </c>
      <c r="C26" s="34">
        <f>IF('Opé2.avril'!B20="Achats",'Opé2.avril'!D20,0)</f>
        <v>10</v>
      </c>
      <c r="D26" s="41">
        <f>IF('Opé2.avril'!B20="Achats",'Opé2.avril'!E20,0)</f>
        <v>126</v>
      </c>
      <c r="E26" s="36">
        <f t="shared" si="1"/>
        <v>1260</v>
      </c>
      <c r="F26" s="37">
        <f>IF('Opé2.avril'!B20="Ventes",'Opé2.avril'!D20,0)</f>
        <v>0</v>
      </c>
      <c r="G26" s="42">
        <f>IF('Opé2.avril'!B20="Ventes",($K$11+$E$32)/($I$11+$C$32),0)</f>
        <v>0</v>
      </c>
      <c r="H26" s="36">
        <f t="shared" si="2"/>
        <v>0</v>
      </c>
      <c r="I26" s="43">
        <f t="shared" si="3"/>
        <v>32</v>
      </c>
      <c r="J26" s="42">
        <f t="shared" si="5"/>
        <v>122.99330357142858</v>
      </c>
      <c r="K26" s="44">
        <f t="shared" si="4"/>
        <v>3935.7857142857147</v>
      </c>
    </row>
    <row r="27" spans="1:11" ht="12.75">
      <c r="A27" s="22">
        <v>38102</v>
      </c>
      <c r="B27" s="30" t="s">
        <v>25</v>
      </c>
      <c r="C27" s="34">
        <f>IF('Opé2.avril'!B21="Achats",'Opé2.avril'!D21,0)</f>
        <v>0</v>
      </c>
      <c r="D27" s="41">
        <f>IF('Opé2.avril'!B21="Achats",'Opé2.avril'!E21,0)</f>
        <v>0</v>
      </c>
      <c r="E27" s="36">
        <f t="shared" si="1"/>
        <v>0</v>
      </c>
      <c r="F27" s="37">
        <f>IF('Opé2.avril'!B21="Ventes",'Opé2.avril'!D21,0)</f>
        <v>13</v>
      </c>
      <c r="G27" s="42">
        <f>IF('Opé2.avril'!B21="Ventes",($K$11+$E$32)/($I$11+$C$32),0)</f>
        <v>123.96428571428571</v>
      </c>
      <c r="H27" s="36">
        <f t="shared" si="2"/>
        <v>1611.5357142857142</v>
      </c>
      <c r="I27" s="43">
        <f t="shared" si="3"/>
        <v>19</v>
      </c>
      <c r="J27" s="42">
        <f t="shared" si="5"/>
        <v>122.32894736842108</v>
      </c>
      <c r="K27" s="44">
        <f t="shared" si="4"/>
        <v>2324.2500000000005</v>
      </c>
    </row>
    <row r="28" spans="1:11" ht="12.75">
      <c r="A28" s="22">
        <v>38103</v>
      </c>
      <c r="B28" s="30" t="s">
        <v>26</v>
      </c>
      <c r="C28" s="34">
        <f>IF('Opé2.avril'!B22="Achats",'Opé2.avril'!D22,0)</f>
        <v>0</v>
      </c>
      <c r="D28" s="41">
        <f>IF('Opé2.avril'!B22="Achats",'Opé2.avril'!E22,0)</f>
        <v>0</v>
      </c>
      <c r="E28" s="36">
        <f t="shared" si="1"/>
        <v>0</v>
      </c>
      <c r="F28" s="37">
        <f>IF('Opé2.avril'!B22="Ventes",'Opé2.avril'!D22,0)</f>
        <v>3</v>
      </c>
      <c r="G28" s="42">
        <f>IF('Opé2.avril'!B22="Ventes",($K$11+$E$32)/($I$11+$C$32),0)</f>
        <v>123.96428571428571</v>
      </c>
      <c r="H28" s="36">
        <f t="shared" si="2"/>
        <v>371.8928571428571</v>
      </c>
      <c r="I28" s="43">
        <f t="shared" si="3"/>
        <v>16</v>
      </c>
      <c r="J28" s="42">
        <f t="shared" si="5"/>
        <v>122.02232142857146</v>
      </c>
      <c r="K28" s="44">
        <f t="shared" si="4"/>
        <v>1952.3571428571433</v>
      </c>
    </row>
    <row r="29" spans="1:11" ht="12.75">
      <c r="A29" s="22">
        <v>38104</v>
      </c>
      <c r="B29" s="30" t="s">
        <v>27</v>
      </c>
      <c r="C29" s="34">
        <f>IF('Opé2.avril'!B23="Achats",'Opé2.avril'!D23,0)</f>
        <v>0</v>
      </c>
      <c r="D29" s="41">
        <f>IF('Opé2.avril'!B23="Achats",'Opé2.avril'!E23,0)</f>
        <v>0</v>
      </c>
      <c r="E29" s="36">
        <f t="shared" si="1"/>
        <v>0</v>
      </c>
      <c r="F29" s="37">
        <f>IF('Opé2.avril'!B23="Ventes",'Opé2.avril'!D23,0)</f>
        <v>5</v>
      </c>
      <c r="G29" s="42">
        <f>IF('Opé2.avril'!B23="Ventes",($K$11+$E$32)/($I$11+$C$32),0)</f>
        <v>123.96428571428571</v>
      </c>
      <c r="H29" s="36">
        <f t="shared" si="2"/>
        <v>619.8214285714286</v>
      </c>
      <c r="I29" s="43">
        <f t="shared" si="3"/>
        <v>11</v>
      </c>
      <c r="J29" s="42">
        <f t="shared" si="5"/>
        <v>121.13961038961043</v>
      </c>
      <c r="K29" s="44">
        <f t="shared" si="4"/>
        <v>1332.5357142857147</v>
      </c>
    </row>
    <row r="30" spans="1:11" ht="12.75">
      <c r="A30" s="22">
        <v>38105</v>
      </c>
      <c r="B30" s="30" t="s">
        <v>28</v>
      </c>
      <c r="C30" s="34">
        <f>IF('Opé2.avril'!B24="Achats",'Opé2.avril'!D24,0)</f>
        <v>0</v>
      </c>
      <c r="D30" s="41">
        <f>IF('Opé2.avril'!B24="Achats",'Opé2.avril'!E24,0)</f>
        <v>0</v>
      </c>
      <c r="E30" s="36">
        <f t="shared" si="1"/>
        <v>0</v>
      </c>
      <c r="F30" s="37">
        <f>IF('Opé2.avril'!B24="Ventes",'Opé2.avril'!D24,0)</f>
        <v>4</v>
      </c>
      <c r="G30" s="42">
        <f>IF('Opé2.avril'!B24="Ventes",($K$11+$E$32)/($I$11+$C$32),0)</f>
        <v>123.96428571428571</v>
      </c>
      <c r="H30" s="36">
        <f t="shared" si="2"/>
        <v>495.85714285714283</v>
      </c>
      <c r="I30" s="43">
        <f t="shared" si="3"/>
        <v>7</v>
      </c>
      <c r="J30" s="42">
        <f t="shared" si="5"/>
        <v>119.52551020408168</v>
      </c>
      <c r="K30" s="44">
        <f t="shared" si="4"/>
        <v>836.6785714285718</v>
      </c>
    </row>
    <row r="31" spans="1:11" ht="12.75">
      <c r="A31" s="22">
        <v>38107</v>
      </c>
      <c r="B31" s="30" t="s">
        <v>29</v>
      </c>
      <c r="C31" s="34">
        <f>IF('Opé2.avril'!B25="Achats",'Opé2.avril'!D25,0)</f>
        <v>30</v>
      </c>
      <c r="D31" s="41">
        <f>IF('Opé2.avril'!B25="Achats",'Opé2.avril'!E25,0)</f>
        <v>125</v>
      </c>
      <c r="E31" s="36">
        <f t="shared" si="1"/>
        <v>3750</v>
      </c>
      <c r="F31" s="37">
        <f>IF('Opé2.avril'!B25="Ventes",'Opé2.avril'!D25,0)</f>
        <v>0</v>
      </c>
      <c r="G31" s="42">
        <f>IF('Opé2.avril'!B25="Ventes",($K$11+$E$32)/($I$11+$C$32),0)</f>
        <v>0</v>
      </c>
      <c r="H31" s="36">
        <f t="shared" si="2"/>
        <v>0</v>
      </c>
      <c r="I31" s="43">
        <f t="shared" si="3"/>
        <v>37</v>
      </c>
      <c r="J31" s="42">
        <f t="shared" si="5"/>
        <v>123.96428571428572</v>
      </c>
      <c r="K31" s="44">
        <f t="shared" si="4"/>
        <v>4586.678571428572</v>
      </c>
    </row>
    <row r="32" spans="1:11" ht="13.5" thickBot="1">
      <c r="A32" s="23"/>
      <c r="B32" s="31"/>
      <c r="C32" s="45">
        <f>SUM(C11:C31)</f>
        <v>105</v>
      </c>
      <c r="D32" s="46"/>
      <c r="E32" s="47">
        <f>SUM(E11:E31)</f>
        <v>13085</v>
      </c>
      <c r="F32" s="45">
        <f>SUM(F11:F31)</f>
        <v>103</v>
      </c>
      <c r="G32" s="46"/>
      <c r="H32" s="47">
        <f>SUM(H11:H31)</f>
        <v>12768.321428571428</v>
      </c>
      <c r="I32" s="48"/>
      <c r="J32" s="49"/>
      <c r="K32" s="50"/>
    </row>
    <row r="34" spans="1:9" ht="12.75">
      <c r="A34" s="32" t="s">
        <v>40</v>
      </c>
      <c r="C34" s="1" t="s">
        <v>41</v>
      </c>
      <c r="D34" s="1" t="s">
        <v>42</v>
      </c>
      <c r="E34" s="1" t="s">
        <v>44</v>
      </c>
      <c r="F34" s="1" t="s">
        <v>45</v>
      </c>
      <c r="G34" s="1" t="s">
        <v>46</v>
      </c>
      <c r="H34" s="1" t="s">
        <v>47</v>
      </c>
      <c r="I34" s="1" t="s">
        <v>48</v>
      </c>
    </row>
    <row r="35" spans="3:9" ht="12.75">
      <c r="C35" s="51">
        <f>I11</f>
        <v>35</v>
      </c>
      <c r="D35" s="51" t="s">
        <v>42</v>
      </c>
      <c r="E35" s="51">
        <f>C32</f>
        <v>105</v>
      </c>
      <c r="F35" s="51" t="s">
        <v>45</v>
      </c>
      <c r="G35" s="51">
        <f>F32</f>
        <v>103</v>
      </c>
      <c r="H35" s="51" t="s">
        <v>47</v>
      </c>
      <c r="I35" s="51">
        <f>C35+E35-G35</f>
        <v>37</v>
      </c>
    </row>
    <row r="36" spans="3:9" ht="12.75">
      <c r="C36" s="1"/>
      <c r="D36" s="1"/>
      <c r="E36" s="1"/>
      <c r="F36" s="1"/>
      <c r="G36" s="1"/>
      <c r="H36" s="1"/>
      <c r="I36" s="1"/>
    </row>
    <row r="37" spans="1:9" ht="12.75">
      <c r="A37" s="32" t="s">
        <v>49</v>
      </c>
      <c r="C37" s="1" t="s">
        <v>41</v>
      </c>
      <c r="D37" s="1" t="s">
        <v>42</v>
      </c>
      <c r="E37" s="1" t="s">
        <v>44</v>
      </c>
      <c r="F37" s="1" t="s">
        <v>45</v>
      </c>
      <c r="G37" s="1" t="s">
        <v>46</v>
      </c>
      <c r="H37" s="1" t="s">
        <v>47</v>
      </c>
      <c r="I37" s="1" t="s">
        <v>48</v>
      </c>
    </row>
    <row r="38" spans="3:10" ht="12.75">
      <c r="C38" s="52">
        <f>K11</f>
        <v>4270</v>
      </c>
      <c r="D38" s="51" t="s">
        <v>42</v>
      </c>
      <c r="E38" s="53">
        <f>E32</f>
        <v>13085</v>
      </c>
      <c r="F38" s="51" t="s">
        <v>45</v>
      </c>
      <c r="G38" s="53">
        <f>H32</f>
        <v>12768.321428571428</v>
      </c>
      <c r="H38" s="51" t="s">
        <v>47</v>
      </c>
      <c r="I38" s="101">
        <f>C38+E38-G38</f>
        <v>4586.6785714285725</v>
      </c>
      <c r="J38" s="101"/>
    </row>
  </sheetData>
  <mergeCells count="5">
    <mergeCell ref="I38:J38"/>
    <mergeCell ref="A2:K2"/>
    <mergeCell ref="C9:E9"/>
    <mergeCell ref="F9:H9"/>
    <mergeCell ref="I9:K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workbookViewId="0" topLeftCell="A62">
      <selection activeCell="C76" sqref="C76"/>
    </sheetView>
  </sheetViews>
  <sheetFormatPr defaultColWidth="11.421875" defaultRowHeight="12.75"/>
  <cols>
    <col min="2" max="2" width="15.00390625" style="0" customWidth="1"/>
    <col min="3" max="3" width="6.57421875" style="0" customWidth="1"/>
    <col min="4" max="4" width="7.57421875" style="0" customWidth="1"/>
    <col min="5" max="5" width="9.8515625" style="0" customWidth="1"/>
    <col min="6" max="6" width="5.8515625" style="0" customWidth="1"/>
    <col min="7" max="7" width="6.8515625" style="0" customWidth="1"/>
    <col min="8" max="8" width="9.421875" style="0" customWidth="1"/>
    <col min="9" max="9" width="9.7109375" style="0" customWidth="1"/>
    <col min="10" max="10" width="7.00390625" style="0" customWidth="1"/>
    <col min="11" max="11" width="8.140625" style="0" customWidth="1"/>
    <col min="12" max="12" width="9.140625" style="0" customWidth="1"/>
  </cols>
  <sheetData>
    <row r="1" spans="1:12" ht="15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ht="13.5" thickBot="1"/>
    <row r="4" spans="1:12" ht="12.75">
      <c r="A4" s="4" t="s">
        <v>30</v>
      </c>
      <c r="B4" s="5" t="s">
        <v>52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19" t="s">
        <v>51</v>
      </c>
      <c r="B5" s="2" t="s">
        <v>55</v>
      </c>
      <c r="C5" s="2"/>
      <c r="D5" s="2"/>
      <c r="E5" s="2"/>
      <c r="F5" s="2"/>
      <c r="G5" s="2"/>
      <c r="H5" s="2" t="s">
        <v>53</v>
      </c>
      <c r="I5" s="2"/>
      <c r="J5" s="34">
        <v>80</v>
      </c>
      <c r="K5" s="2"/>
      <c r="L5" s="8"/>
    </row>
    <row r="6" spans="1:12" ht="12.75">
      <c r="A6" s="19"/>
      <c r="B6" s="2"/>
      <c r="C6" s="2"/>
      <c r="D6" s="2"/>
      <c r="E6" s="2"/>
      <c r="F6" s="2"/>
      <c r="G6" s="2"/>
      <c r="H6" s="2" t="s">
        <v>54</v>
      </c>
      <c r="I6" s="2"/>
      <c r="J6" s="34">
        <v>5</v>
      </c>
      <c r="K6" s="2"/>
      <c r="L6" s="8"/>
    </row>
    <row r="7" spans="1:12" ht="12.75">
      <c r="A7" s="19" t="s">
        <v>31</v>
      </c>
      <c r="B7" s="34" t="s">
        <v>32</v>
      </c>
      <c r="C7" s="2"/>
      <c r="D7" s="2"/>
      <c r="E7" s="2" t="s">
        <v>56</v>
      </c>
      <c r="F7" s="2"/>
      <c r="G7" s="2"/>
      <c r="H7" s="34" t="s">
        <v>61</v>
      </c>
      <c r="I7" s="2"/>
      <c r="J7" s="2"/>
      <c r="K7" s="2"/>
      <c r="L7" s="8"/>
    </row>
    <row r="8" spans="1:12" ht="13.5" thickBot="1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2.75">
      <c r="A9" s="25" t="s">
        <v>33</v>
      </c>
      <c r="B9" s="33" t="s">
        <v>34</v>
      </c>
      <c r="C9" s="103" t="s">
        <v>35</v>
      </c>
      <c r="D9" s="103"/>
      <c r="E9" s="103"/>
      <c r="F9" s="104" t="s">
        <v>36</v>
      </c>
      <c r="G9" s="103"/>
      <c r="H9" s="103"/>
      <c r="I9" s="105"/>
      <c r="J9" s="103" t="s">
        <v>37</v>
      </c>
      <c r="K9" s="103"/>
      <c r="L9" s="105"/>
    </row>
    <row r="10" spans="1:14" ht="12.75">
      <c r="A10" s="20"/>
      <c r="B10" s="24"/>
      <c r="C10" s="3" t="s">
        <v>38</v>
      </c>
      <c r="D10" s="28" t="s">
        <v>43</v>
      </c>
      <c r="E10" s="3" t="s">
        <v>39</v>
      </c>
      <c r="F10" s="26" t="s">
        <v>38</v>
      </c>
      <c r="G10" s="3" t="s">
        <v>62</v>
      </c>
      <c r="H10" s="28" t="s">
        <v>43</v>
      </c>
      <c r="I10" s="21" t="s">
        <v>39</v>
      </c>
      <c r="J10" s="3" t="s">
        <v>38</v>
      </c>
      <c r="K10" s="28" t="s">
        <v>43</v>
      </c>
      <c r="L10" s="21" t="s">
        <v>39</v>
      </c>
      <c r="N10" s="59"/>
    </row>
    <row r="11" spans="1:12" ht="12.75">
      <c r="A11" s="22">
        <f>'Opé2.avril'!A5</f>
        <v>38078</v>
      </c>
      <c r="B11" s="29" t="s">
        <v>7</v>
      </c>
      <c r="C11" s="34"/>
      <c r="D11" s="35"/>
      <c r="E11" s="36"/>
      <c r="F11" s="37"/>
      <c r="G11" s="57"/>
      <c r="H11" s="38"/>
      <c r="I11" s="36"/>
      <c r="J11" s="39">
        <f>'Opé2.avril'!D5</f>
        <v>35</v>
      </c>
      <c r="K11" s="38">
        <f>'Opé2.avril'!E5</f>
        <v>122</v>
      </c>
      <c r="L11" s="40">
        <f>J11*K11</f>
        <v>4270</v>
      </c>
    </row>
    <row r="12" spans="1:12" ht="12.75">
      <c r="A12" s="60">
        <f>'Opé2.avril'!A6</f>
        <v>38079</v>
      </c>
      <c r="B12" s="29" t="str">
        <f>'Opé2.avril'!C6</f>
        <v>BR0204</v>
      </c>
      <c r="C12" s="61">
        <f>IF('Opé2.avril'!B6="Achats",'Opé2.avril'!D6,0)</f>
        <v>20</v>
      </c>
      <c r="D12" s="38">
        <f>IF('Opé2.avril'!B6="Achats",'Opé2.avril'!E6,"")</f>
        <v>124</v>
      </c>
      <c r="E12" s="62">
        <f>IF(C12=0,"",C12*D12)</f>
        <v>2480</v>
      </c>
      <c r="F12" s="63">
        <f>IF('Opé2.avril'!B6="Ventes",'Opé2.avril'!D6,0)</f>
        <v>0</v>
      </c>
      <c r="G12" s="57">
        <f>IF('Opé2.avril'!B6="Ventes",IF(J11&gt;F12,F12,J11),0)</f>
        <v>0</v>
      </c>
      <c r="H12" s="70">
        <f>IF('Opé2.avril'!B6="Ventes",K11,"")</f>
      </c>
      <c r="I12" s="62">
        <f>IF(G12=0,"",G12*H12)</f>
      </c>
      <c r="J12" s="39">
        <f>J11</f>
        <v>35</v>
      </c>
      <c r="K12" s="38">
        <f>K11</f>
        <v>122</v>
      </c>
      <c r="L12" s="40">
        <f>J12*K12</f>
        <v>4270</v>
      </c>
    </row>
    <row r="13" spans="1:12" ht="12.75">
      <c r="A13" s="19"/>
      <c r="B13" s="30"/>
      <c r="C13" s="34"/>
      <c r="D13" s="42"/>
      <c r="E13" s="36"/>
      <c r="F13" s="37"/>
      <c r="G13" s="58"/>
      <c r="H13" s="42"/>
      <c r="I13" s="36"/>
      <c r="J13" s="43">
        <f>IF('Opé2.avril'!B6="Achats",C12,0)</f>
        <v>20</v>
      </c>
      <c r="K13" s="42">
        <f>IF('Opé2.avril'!B6="Achats",D12,0)</f>
        <v>124</v>
      </c>
      <c r="L13" s="54">
        <f>J13*K13</f>
        <v>2480</v>
      </c>
    </row>
    <row r="14" spans="1:12" ht="12.75">
      <c r="A14" s="20"/>
      <c r="B14" s="64"/>
      <c r="C14" s="65"/>
      <c r="D14" s="55"/>
      <c r="E14" s="66"/>
      <c r="F14" s="67"/>
      <c r="G14" s="68"/>
      <c r="H14" s="69"/>
      <c r="I14" s="66"/>
      <c r="J14" s="43"/>
      <c r="K14" s="42"/>
      <c r="L14" s="54"/>
    </row>
    <row r="15" spans="1:12" ht="12.75">
      <c r="A15" s="60">
        <f>'Opé2.avril'!A7</f>
        <v>38080</v>
      </c>
      <c r="B15" s="29" t="str">
        <f>'Opé2.avril'!C7</f>
        <v>BL0304</v>
      </c>
      <c r="C15" s="61">
        <f>IF('Opé2.avril'!B7="Achats",'Opé2.avril'!D7,0)</f>
        <v>0</v>
      </c>
      <c r="D15" s="38">
        <f>IF('Opé2.avril'!B7="Achats",'Opé2.avril'!E7,"")</f>
      </c>
      <c r="E15" s="62">
        <f>IF(C15=0,"",C15*D15)</f>
      </c>
      <c r="F15" s="63">
        <f>IF('Opé2.avril'!B7="Ventes",'Opé2.avril'!D7,"")</f>
        <v>5</v>
      </c>
      <c r="G15" s="57">
        <f>IF('Opé2.avril'!B7="Ventes",IF(J12&gt;F15,F15,J12),0)</f>
        <v>5</v>
      </c>
      <c r="H15" s="70">
        <f>IF('Opé2.avril'!B7="Ventes",K12,"")</f>
        <v>122</v>
      </c>
      <c r="I15" s="62">
        <f aca="true" t="shared" si="0" ref="I15:I26">IF(G15=0,0,G15*H15)</f>
        <v>610</v>
      </c>
      <c r="J15" s="39">
        <f>IF('Opé2.avril'!B7="Ventes",IF(J12-F15&gt;0,J12-G15,IF(J13-G16&gt;0,J13-G16,IF(J14-G17&gt;0,J14-G17,0))),IF(J12-G15&gt;0,J12-G15,IF(J13-G16&gt;0,J13-G16,C15)))</f>
        <v>30</v>
      </c>
      <c r="K15" s="38">
        <f>IF('Opé2.avril'!B7="Ventes",IF(J12-G15&gt;0,K12,IF(J13-G16&gt;0,K13,IF(J14-G17&gt;0,K14,0))),IF(J12-G15&gt;0,K12,IF(J13-G16&gt;0,K13,D15)))</f>
        <v>122</v>
      </c>
      <c r="L15" s="40">
        <f aca="true" t="shared" si="1" ref="L15:L20">J15*K15</f>
        <v>3660</v>
      </c>
    </row>
    <row r="16" spans="1:12" ht="12.75">
      <c r="A16" s="19"/>
      <c r="B16" s="30"/>
      <c r="C16" s="34"/>
      <c r="D16" s="42"/>
      <c r="E16" s="36"/>
      <c r="F16" s="37"/>
      <c r="G16" s="58">
        <f>IF('Opé2.avril'!B7="Ventes",IF(F15&gt;G15,F15-G15,0),0)</f>
        <v>0</v>
      </c>
      <c r="H16" s="42">
        <f>IF('Opé2.avril'!B7="Ventes",IF(G16&gt;0,K13,0),0)</f>
        <v>0</v>
      </c>
      <c r="I16" s="36">
        <f t="shared" si="0"/>
        <v>0</v>
      </c>
      <c r="J16" s="43">
        <f>IF('Opé2.avril'!B7="Ventes",IF(J12-G15&gt;0,J13-G16,IF(J14-G17&gt;0,J14-G17,0)),IF(J13-G16&gt;0,J13-G16,IF(J14-G17&gt;0,J14-G17,C15)))</f>
        <v>20</v>
      </c>
      <c r="K16" s="42">
        <f>IF('Opé2.avril'!B7="Ventes",IF(J12-G15&gt;0,K13,IF(J14-G17&gt;0,K14,0)),IF(J13-G16&gt;0,K13,IF(J14-G17&gt;0,K14,D15)))</f>
        <v>124</v>
      </c>
      <c r="L16" s="54">
        <f t="shared" si="1"/>
        <v>2480</v>
      </c>
    </row>
    <row r="17" spans="1:12" ht="12.75">
      <c r="A17" s="20"/>
      <c r="B17" s="64"/>
      <c r="C17" s="65"/>
      <c r="D17" s="55"/>
      <c r="E17" s="66"/>
      <c r="F17" s="67"/>
      <c r="G17" s="68">
        <f>IF('Opé2.avril'!B7="Ventes",IF(F15&gt;(G15+G16),F15-G15-G16,0),0)</f>
        <v>0</v>
      </c>
      <c r="H17" s="69">
        <f>IF('Opé2.avril'!B7="Ventes",K14,0)</f>
        <v>0</v>
      </c>
      <c r="I17" s="66">
        <f t="shared" si="0"/>
        <v>0</v>
      </c>
      <c r="J17" s="43">
        <f>IF('Opé2.avril'!B7="Ventes",IF(J14-G17&gt;0,J14-G17,0),IF(J14-G17&gt;0,J14-G17,IF(J13=0,0,C15)))</f>
        <v>0</v>
      </c>
      <c r="K17" s="42">
        <f>IF('Opé2.avril'!B7="Ventes",IF(J14-G17&gt;0,K14,0),IF(J14-G17&gt;0,K14,IF(J13=0,0,D15)))</f>
        <v>0</v>
      </c>
      <c r="L17" s="54">
        <f>J17*K17</f>
        <v>0</v>
      </c>
    </row>
    <row r="18" spans="1:12" ht="12.75">
      <c r="A18" s="60">
        <f>'Opé2.avril'!A8</f>
        <v>38082</v>
      </c>
      <c r="B18" s="29" t="str">
        <f>'Opé2.avril'!C8</f>
        <v>BL0504</v>
      </c>
      <c r="C18" s="61">
        <f>IF('Opé2.avril'!B8="Achats",'Opé2.avril'!D8,0)</f>
        <v>0</v>
      </c>
      <c r="D18" s="38">
        <f>IF('Opé2.avril'!B8="Achats",'Opé2.avril'!E8,"")</f>
      </c>
      <c r="E18" s="62">
        <f>IF(C18=0,"",C18*D18)</f>
      </c>
      <c r="F18" s="63">
        <f>IF('Opé2.avril'!B8="Ventes",'Opé2.avril'!D8,0)</f>
        <v>3</v>
      </c>
      <c r="G18" s="57">
        <f>IF('Opé2.avril'!B8="Ventes",IF(J15&gt;F18,F18,J15),0)</f>
        <v>3</v>
      </c>
      <c r="H18" s="70">
        <f>IF('Opé2.avril'!B8="Ventes",K15,"")</f>
        <v>122</v>
      </c>
      <c r="I18" s="62">
        <f t="shared" si="0"/>
        <v>366</v>
      </c>
      <c r="J18" s="39">
        <f>IF('Opé2.avril'!B8="Ventes",IF(J15-F18&gt;0,J15-G18,IF(J16-G19&gt;0,J16-G19,IF(J17-G20&gt;0,J17-G20,0))),IF(J15-G18&gt;0,J15-G18,IF(J16-G19&gt;0,J16-G19,C18)))</f>
        <v>27</v>
      </c>
      <c r="K18" s="38">
        <f>IF('Opé2.avril'!B8="Ventes",IF(J15-G18&gt;0,K15,IF(J16-G19&gt;0,K16,IF(J17-G20&gt;0,K17,0))),IF(J15-G18&gt;0,K15,IF(J16-G19&gt;0,K16,D18)))</f>
        <v>122</v>
      </c>
      <c r="L18" s="40">
        <f t="shared" si="1"/>
        <v>3294</v>
      </c>
    </row>
    <row r="19" spans="1:12" ht="12.75">
      <c r="A19" s="19"/>
      <c r="B19" s="30"/>
      <c r="C19" s="34"/>
      <c r="D19" s="42"/>
      <c r="E19" s="36"/>
      <c r="F19" s="37"/>
      <c r="G19" s="58">
        <f>IF('Opé2.avril'!B8="Ventes",IF(F18&lt;G18,0,IF(F18-G18&gt;J16,J16,F18-G18)),0)</f>
        <v>0</v>
      </c>
      <c r="H19" s="42">
        <f>IF('Opé2.avril'!B8="Ventes",IF(G19&gt;0,K16,0),0)</f>
        <v>0</v>
      </c>
      <c r="I19" s="36">
        <f t="shared" si="0"/>
        <v>0</v>
      </c>
      <c r="J19" s="43">
        <f>IF('Opé2.avril'!B8="Ventes",IF(J15-G18&gt;0,J16-G19,IF(J17-G20&gt;0,J17-G20,0)),IF(J16-G19&gt;0,J16-G19,IF(J17-G20&gt;0,J17-G20,C18)))</f>
        <v>20</v>
      </c>
      <c r="K19" s="42">
        <f>IF('Opé2.avril'!B8="Ventes",IF(J15-G18&gt;0,K16,IF(J17-G20&gt;0,K17,0)),IF(J16-G19&gt;0,K16,IF(J17-G20&gt;0,K17,D18)))</f>
        <v>124</v>
      </c>
      <c r="L19" s="54">
        <f t="shared" si="1"/>
        <v>2480</v>
      </c>
    </row>
    <row r="20" spans="1:12" ht="12.75">
      <c r="A20" s="20"/>
      <c r="B20" s="64"/>
      <c r="C20" s="65"/>
      <c r="D20" s="55"/>
      <c r="E20" s="66"/>
      <c r="F20" s="67"/>
      <c r="G20" s="68">
        <f>IF('Opé2.avril'!B8="Ventes",IF(F18&gt;(G18+G19),F18-G18-G19,0),0)</f>
        <v>0</v>
      </c>
      <c r="H20" s="42">
        <f>IF('Opé2.avril'!B8="Ventes",IF(G20&gt;0,K17,0),0)</f>
        <v>0</v>
      </c>
      <c r="I20" s="66">
        <f t="shared" si="0"/>
        <v>0</v>
      </c>
      <c r="J20" s="43">
        <f>IF('Opé2.avril'!B8="Ventes",IF(J17-G20&gt;0,J17-G20,0),IF(J17-G20&gt;0,J17-G20,IF(J16=0,0,C18)))</f>
        <v>0</v>
      </c>
      <c r="K20" s="42">
        <f>IF('Opé2.avril'!B8="Ventes",IF(J17-G20&gt;0,K17,0),IF(J17-G20&gt;0,K17,IF(J16=0,0,D18)))</f>
        <v>0</v>
      </c>
      <c r="L20" s="54">
        <f t="shared" si="1"/>
        <v>0</v>
      </c>
    </row>
    <row r="21" spans="1:12" ht="12.75">
      <c r="A21" s="60">
        <f>'Opé2.avril'!A9</f>
        <v>38083</v>
      </c>
      <c r="B21" s="29" t="str">
        <f>'Opé2.avril'!C9</f>
        <v>BL0604</v>
      </c>
      <c r="C21" s="61">
        <f>IF('Opé2.avril'!B9="Achats",'Opé2.avril'!D9,0)</f>
        <v>0</v>
      </c>
      <c r="D21" s="38">
        <f>IF('Opé2.avril'!B9="Achats",'Opé2.avril'!E9,"")</f>
      </c>
      <c r="E21" s="62">
        <f>IF(C21=0,"",C21*D21)</f>
      </c>
      <c r="F21" s="63">
        <f>IF('Opé2.avril'!B9="Ventes",'Opé2.avril'!D9,0)</f>
        <v>10</v>
      </c>
      <c r="G21" s="57">
        <f>IF('Opé2.avril'!B9="Ventes",IF(J18&gt;F21,F21,J18),0)</f>
        <v>10</v>
      </c>
      <c r="H21" s="70">
        <f>IF('Opé2.avril'!B9="Ventes",K18,"")</f>
        <v>122</v>
      </c>
      <c r="I21" s="62">
        <f t="shared" si="0"/>
        <v>1220</v>
      </c>
      <c r="J21" s="39">
        <f>IF('Opé2.avril'!B9="Ventes",IF(J18-F21&gt;0,J18-G21,IF(J19-G22&gt;0,J19-G22,IF(J20-G23&gt;0,J20-G23,0))),IF(J18-G21&gt;0,J18-G21,IF(J19-G22&gt;0,J19-G22,C21)))</f>
        <v>17</v>
      </c>
      <c r="K21" s="38">
        <f>IF('Opé2.avril'!B9="Ventes",IF(J18-G21&gt;0,K18,IF(J19-G22&gt;0,K19,IF(J20-G23&gt;0,K20,0))),IF(J18-G21&gt;0,K18,IF(J19-G22&gt;0,K19,D21)))</f>
        <v>122</v>
      </c>
      <c r="L21" s="40">
        <f>J21*K21</f>
        <v>2074</v>
      </c>
    </row>
    <row r="22" spans="1:12" ht="12.75">
      <c r="A22" s="19"/>
      <c r="B22" s="30"/>
      <c r="C22" s="34"/>
      <c r="D22" s="42"/>
      <c r="E22" s="36"/>
      <c r="F22" s="37"/>
      <c r="G22" s="58">
        <f>IF('Opé2.avril'!B9="Ventes",IF(F21&lt;G21,0,IF(F21-G21&gt;J19,J19,F21-G21)),0)</f>
        <v>0</v>
      </c>
      <c r="H22" s="42">
        <f>IF('Opé2.avril'!B9="Ventes",IF(G22&gt;0,K19,0),0)</f>
        <v>0</v>
      </c>
      <c r="I22" s="36">
        <f t="shared" si="0"/>
        <v>0</v>
      </c>
      <c r="J22" s="43">
        <f>IF('Opé2.avril'!B9="Ventes",IF(J18-G21&gt;0,J19-G22,IF(J20-G23&gt;0,J20-G23,0)),IF(J19-G22&gt;0,J19-G22,IF(J20-G23&gt;0,J20-G23,C21)))</f>
        <v>20</v>
      </c>
      <c r="K22" s="42">
        <f>IF('Opé2.avril'!B9="Ventes",IF(J18-G21&gt;0,K19,IF(J20-G23&gt;0,K20,0)),IF(J19-G22&gt;0,K19,IF(J20-G23&gt;0,K20,D21)))</f>
        <v>124</v>
      </c>
      <c r="L22" s="54">
        <f>J22*K22</f>
        <v>2480</v>
      </c>
    </row>
    <row r="23" spans="1:12" ht="12.75">
      <c r="A23" s="20"/>
      <c r="B23" s="64"/>
      <c r="C23" s="65"/>
      <c r="D23" s="55"/>
      <c r="E23" s="66"/>
      <c r="F23" s="67"/>
      <c r="G23" s="68">
        <f>IF('Opé2.avril'!B9="Ventes",IF(F21&gt;(G21+G22),F21-G21-G22,0),0)</f>
        <v>0</v>
      </c>
      <c r="H23" s="42">
        <f>IF('Opé2.avril'!B9="Ventes",IF(G23&gt;0,K20,0),0)</f>
        <v>0</v>
      </c>
      <c r="I23" s="66">
        <f t="shared" si="0"/>
        <v>0</v>
      </c>
      <c r="J23" s="43">
        <f>IF('Opé2.avril'!B9="Ventes",IF(J20-G23&gt;0,J20-G23,0),IF(J20-G23&gt;0,J20-G23,IF(J19=0,0,C21)))</f>
        <v>0</v>
      </c>
      <c r="K23" s="42">
        <f>IF('Opé2.avril'!B9="Ventes",IF(J20-G23&gt;0,K20,0),IF(J20-G23&gt;0,K20,IF(J19=0,0,D21)))</f>
        <v>0</v>
      </c>
      <c r="L23" s="54">
        <f>J23*K23</f>
        <v>0</v>
      </c>
    </row>
    <row r="24" spans="1:12" ht="12.75">
      <c r="A24" s="60">
        <v>38086</v>
      </c>
      <c r="B24" s="29" t="s">
        <v>14</v>
      </c>
      <c r="C24" s="61">
        <f>IF('Opé2.avril'!B10="Achats",'Opé2.avril'!D10,0)</f>
        <v>0</v>
      </c>
      <c r="D24" s="38">
        <f>IF('Opé2.avril'!B10="Achats",'Opé2.avril'!E10,"")</f>
      </c>
      <c r="E24" s="62">
        <f>IF(C24=0,"",C24*D24)</f>
      </c>
      <c r="F24" s="63">
        <f>IF('Opé2.avril'!B10="Ventes",'Opé2.avril'!D10,0)</f>
        <v>20</v>
      </c>
      <c r="G24" s="57">
        <f>IF('Opé2.avril'!B10="Ventes",IF(J21&gt;F24,F24,J21),0)</f>
        <v>17</v>
      </c>
      <c r="H24" s="70">
        <f>IF('Opé2.avril'!B10="Ventes",K21,"")</f>
        <v>122</v>
      </c>
      <c r="I24" s="62">
        <f t="shared" si="0"/>
        <v>2074</v>
      </c>
      <c r="J24" s="39">
        <f>IF('Opé2.avril'!B10="Ventes",IF(J21-F24&gt;0,J21-G24,IF(J22-G25&gt;0,J22-G25,IF(J23-G26&gt;0,J23-G26,0))),IF(J21-G24&gt;0,J21-G24,IF(J22-G25&gt;0,J22-G25,C24)))</f>
        <v>17</v>
      </c>
      <c r="K24" s="38">
        <f>IF('Opé2.avril'!B10="Ventes",IF(J21-G24&gt;0,K21,IF(J22-G25&gt;0,K22,IF(J23-G26&gt;0,K23,0))),IF(J21-G24&gt;0,K21,IF(J22-G25&gt;0,K22,D24)))</f>
        <v>124</v>
      </c>
      <c r="L24" s="40">
        <f aca="true" t="shared" si="2" ref="L24:L35">J24*K24</f>
        <v>2108</v>
      </c>
    </row>
    <row r="25" spans="1:12" ht="12.75">
      <c r="A25" s="19"/>
      <c r="B25" s="30"/>
      <c r="C25" s="34"/>
      <c r="D25" s="42"/>
      <c r="E25" s="36"/>
      <c r="F25" s="37"/>
      <c r="G25" s="58">
        <f>IF('Opé2.avril'!B10="Ventes",IF(F24&lt;G24,0,IF(F24-G24&gt;J22,J22,F24-G24)),0)</f>
        <v>3</v>
      </c>
      <c r="H25" s="42">
        <f>IF('Opé2.avril'!B10="Ventes",IF(G25&gt;0,K22,0),0)</f>
        <v>124</v>
      </c>
      <c r="I25" s="36">
        <f t="shared" si="0"/>
        <v>372</v>
      </c>
      <c r="J25" s="43">
        <f>IF('Opé2.avril'!B10="Ventes",IF(J21-G24&gt;0,J22-G25,IF(J23-G26&gt;0,J23-G26,0)),IF(J22-G25&gt;0,J22-G25,IF(J23-G26&gt;0,J23-G26,C24)))</f>
        <v>0</v>
      </c>
      <c r="K25" s="42">
        <f>IF('Opé2.avril'!B10="Ventes",IF(J21-G24&gt;0,K22,IF(J23-G26&gt;0,K23,0)),IF(J22-G25&gt;0,K22,IF(J23-G26&gt;0,K23,D24)))</f>
        <v>0</v>
      </c>
      <c r="L25" s="54">
        <f t="shared" si="2"/>
        <v>0</v>
      </c>
    </row>
    <row r="26" spans="1:12" ht="12.75">
      <c r="A26" s="20"/>
      <c r="B26" s="64"/>
      <c r="C26" s="65"/>
      <c r="D26" s="55"/>
      <c r="E26" s="66"/>
      <c r="F26" s="67"/>
      <c r="G26" s="68">
        <f>IF('Opé2.avril'!B10="Ventes",IF(F24&gt;(G24+G25),F24-G24-G25,0),0)</f>
        <v>0</v>
      </c>
      <c r="H26" s="42">
        <f>IF('Opé2.avril'!B10="Ventes",IF(G26&gt;0,K23,0),0)</f>
        <v>0</v>
      </c>
      <c r="I26" s="66">
        <f t="shared" si="0"/>
        <v>0</v>
      </c>
      <c r="J26" s="43">
        <f>IF('Opé2.avril'!B10="Ventes",IF(J23-G26&gt;0,J23-G26,0),IF(J23-G26&gt;0,J23-G26,IF(J22=0,0,C24)))</f>
        <v>0</v>
      </c>
      <c r="K26" s="42">
        <f>IF('Opé2.avril'!B10="Ventes",IF(J23-G26&gt;0,K23,0),IF(J23-G26&gt;0,K23,IF(J22=0,0,D24)))</f>
        <v>0</v>
      </c>
      <c r="L26" s="54">
        <f t="shared" si="2"/>
        <v>0</v>
      </c>
    </row>
    <row r="27" spans="1:12" ht="12.75">
      <c r="A27" s="60">
        <v>38087</v>
      </c>
      <c r="B27" s="29" t="s">
        <v>15</v>
      </c>
      <c r="C27" s="61">
        <f>IF('Opé2.avril'!B11="Achats",'Opé2.avril'!D11,0)</f>
        <v>15</v>
      </c>
      <c r="D27" s="38">
        <f>IF('Opé2.avril'!B11="Achats",'Opé2.avril'!E11,"")</f>
        <v>123</v>
      </c>
      <c r="E27" s="62">
        <f>IF(C27=0,"",C27*D27)</f>
        <v>1845</v>
      </c>
      <c r="F27" s="63">
        <f>IF('Opé2.avril'!B11="Ventes",'Opé2.avril'!D11,"")</f>
      </c>
      <c r="G27" s="57">
        <f>IF('Opé2.avril'!B11="Ventes",IF(J24&gt;F27,F27,J24),0)</f>
        <v>0</v>
      </c>
      <c r="H27" s="70">
        <f>IF('Opé2.avril'!B11="Ventes",K24,"")</f>
      </c>
      <c r="I27" s="62">
        <f aca="true" t="shared" si="3" ref="I27:I62">IF(G27=0,0,G27*H27)</f>
        <v>0</v>
      </c>
      <c r="J27" s="39">
        <f>IF('Opé2.avril'!B11="Ventes",IF(J24-F27&gt;0,J24-G27,IF(J25-G28&gt;0,J25-G28,IF(J26-G29&gt;0,J26-G29,0))),IF(J24-G27&gt;0,J24-G27,IF(J25-G28&gt;0,J25-G28,C27)))</f>
        <v>17</v>
      </c>
      <c r="K27" s="38">
        <f>IF('Opé2.avril'!B11="Ventes",IF(J24-G27&gt;0,K24,IF(J25-G28&gt;0,K25,IF(J26-G29&gt;0,K26,0))),IF(J24-G27&gt;0,K24,IF(J25-G28&gt;0,K25,D27)))</f>
        <v>124</v>
      </c>
      <c r="L27" s="40">
        <f t="shared" si="2"/>
        <v>2108</v>
      </c>
    </row>
    <row r="28" spans="1:12" ht="12.75">
      <c r="A28" s="19"/>
      <c r="B28" s="30"/>
      <c r="C28" s="34"/>
      <c r="D28" s="42"/>
      <c r="E28" s="36"/>
      <c r="F28" s="37"/>
      <c r="G28" s="58">
        <f>IF('Opé2.avril'!B11="Ventes",IF(F27&gt;G27,F27-G27,0),0)</f>
        <v>0</v>
      </c>
      <c r="H28" s="42">
        <f>IF('Opé2.avril'!B11="Ventes",IF(G28&gt;0,K25,0),0)</f>
        <v>0</v>
      </c>
      <c r="I28" s="36">
        <f t="shared" si="3"/>
        <v>0</v>
      </c>
      <c r="J28" s="43">
        <f>IF('Opé2.avril'!B11="Ventes",IF(J24-G27&gt;0,J25-G28,IF(J26-G29&gt;0,J26-G29,0)),IF(J25-G28&gt;0,J25-G28,IF(J26-G29&gt;0,J26-G29,C27)))</f>
        <v>15</v>
      </c>
      <c r="K28" s="42">
        <f>IF('Opé2.avril'!B11="Ventes",IF(J24-G27&gt;0,K25,IF(J26-G29&gt;0,K26,0)),IF(J25-G28&gt;0,K25,IF(J26-G29&gt;0,K26,D27)))</f>
        <v>123</v>
      </c>
      <c r="L28" s="54">
        <f t="shared" si="2"/>
        <v>1845</v>
      </c>
    </row>
    <row r="29" spans="1:12" ht="12.75">
      <c r="A29" s="20"/>
      <c r="B29" s="64"/>
      <c r="C29" s="65"/>
      <c r="D29" s="55"/>
      <c r="E29" s="66"/>
      <c r="F29" s="67"/>
      <c r="G29" s="68">
        <f>IF('Opé2.avril'!B11="Ventes",IF(F27&gt;(G27+G28),F27-G27-G28,0),0)</f>
        <v>0</v>
      </c>
      <c r="H29" s="69">
        <f>IF('Opé2.avril'!B11="Ventes",K26,0)</f>
        <v>0</v>
      </c>
      <c r="I29" s="66">
        <f t="shared" si="3"/>
        <v>0</v>
      </c>
      <c r="J29" s="43">
        <f>IF('Opé2.avril'!B11="Ventes",IF(J26-G29&gt;0,J26-G29,0),IF(J26-G29&gt;0,J26-G29,IF(J25=0,0,C27)))</f>
        <v>0</v>
      </c>
      <c r="K29" s="42">
        <f>IF('Opé2.avril'!B11="Ventes",IF(J26-G29&gt;0,K26,0),IF(J26-G29&gt;0,K26,IF(J25=0,0,D27)))</f>
        <v>0</v>
      </c>
      <c r="L29" s="54">
        <f t="shared" si="2"/>
        <v>0</v>
      </c>
    </row>
    <row r="30" spans="1:12" ht="12.75">
      <c r="A30" s="60">
        <v>38088</v>
      </c>
      <c r="B30" s="29" t="s">
        <v>16</v>
      </c>
      <c r="C30" s="61">
        <f>IF('Opé2.avril'!B12="Achats",'Opé2.avril'!D12,0)</f>
        <v>0</v>
      </c>
      <c r="D30" s="38">
        <f>IF('Opé2.avril'!B12="Achats",'Opé2.avril'!E12,"")</f>
      </c>
      <c r="E30" s="62">
        <f>IF(C30=0,"",C30*D30)</f>
      </c>
      <c r="F30" s="63">
        <f>IF('Opé2.avril'!B12="Ventes",'Opé2.avril'!D12,0)</f>
        <v>5</v>
      </c>
      <c r="G30" s="57">
        <f>IF('Opé2.avril'!B12="Ventes",IF(J27&gt;F30,F30,J27),0)</f>
        <v>5</v>
      </c>
      <c r="H30" s="70">
        <f>IF('Opé2.avril'!B12="Ventes",K27,"")</f>
        <v>124</v>
      </c>
      <c r="I30" s="62">
        <f t="shared" si="3"/>
        <v>620</v>
      </c>
      <c r="J30" s="39">
        <f>IF('Opé2.avril'!B12="Ventes",IF(J27-F30&gt;0,J27-G30,IF(J28-G31&gt;0,J28-G31,IF(J29-G32&gt;0,J29-G32,0))),IF(J27-G30&gt;0,J27-G30,IF(J28-G31&gt;0,J28-G31,C30)))</f>
        <v>12</v>
      </c>
      <c r="K30" s="38">
        <f>IF('Opé2.avril'!B12="Ventes",IF(J27-G30&gt;0,K27,IF(J28-G31&gt;0,K28,IF(J29-G32&gt;0,K29,0))),IF(J27-G30&gt;0,K27,IF(J28-G31&gt;0,K28,D30)))</f>
        <v>124</v>
      </c>
      <c r="L30" s="40">
        <f t="shared" si="2"/>
        <v>1488</v>
      </c>
    </row>
    <row r="31" spans="1:12" ht="12.75">
      <c r="A31" s="19"/>
      <c r="B31" s="30"/>
      <c r="C31" s="34"/>
      <c r="D31" s="42"/>
      <c r="E31" s="36"/>
      <c r="F31" s="37"/>
      <c r="G31" s="58">
        <f>IF('Opé2.avril'!B12="Ventes",IF(F30&lt;G30,0,IF(F30-G30&gt;J28,J28,F30-G30)),0)</f>
        <v>0</v>
      </c>
      <c r="H31" s="42">
        <f>IF('Opé2.avril'!B12="Ventes",IF(G31&gt;0,K28,0),0)</f>
        <v>0</v>
      </c>
      <c r="I31" s="36">
        <f t="shared" si="3"/>
        <v>0</v>
      </c>
      <c r="J31" s="43">
        <f>IF('Opé2.avril'!B12="Ventes",IF(J27-G30&gt;0,J28-G31,IF(J29-G32&gt;0,J29-G32,0)),IF(J28-G31&gt;0,J28-G31,IF(J29-G32&gt;0,J29-G32,C30)))</f>
        <v>15</v>
      </c>
      <c r="K31" s="42">
        <f>IF('Opé2.avril'!B12="Ventes",IF(J27-G30&gt;0,K28,IF(J29-G32&gt;0,K29,0)),IF(J28-G31&gt;0,K28,IF(J29-G32&gt;0,K29,D30)))</f>
        <v>123</v>
      </c>
      <c r="L31" s="54">
        <f t="shared" si="2"/>
        <v>1845</v>
      </c>
    </row>
    <row r="32" spans="1:12" ht="12.75">
      <c r="A32" s="20"/>
      <c r="B32" s="64"/>
      <c r="C32" s="65"/>
      <c r="D32" s="55"/>
      <c r="E32" s="66"/>
      <c r="F32" s="67"/>
      <c r="G32" s="68">
        <f>IF('Opé2.avril'!B12="Ventes",IF(F30&gt;(G30+G31),F30-G30-G31,0),0)</f>
        <v>0</v>
      </c>
      <c r="H32" s="42">
        <f>IF('Opé2.avril'!B12="Ventes",IF(G32&gt;0,K29,0),0)</f>
        <v>0</v>
      </c>
      <c r="I32" s="66">
        <f t="shared" si="3"/>
        <v>0</v>
      </c>
      <c r="J32" s="43">
        <f>IF('Opé2.avril'!B12="Ventes",IF(J29-G32&gt;0,J29-G32,0),IF(J29-G32&gt;0,J29-G32,IF(J28=0,0,C30)))</f>
        <v>0</v>
      </c>
      <c r="K32" s="42">
        <f>IF('Opé2.avril'!B12="Ventes",IF(J29-G32&gt;0,K29,0),IF(J29-G32&gt;0,K29,IF(J28=0,0,D30)))</f>
        <v>0</v>
      </c>
      <c r="L32" s="54">
        <f t="shared" si="2"/>
        <v>0</v>
      </c>
    </row>
    <row r="33" spans="1:12" ht="12.75">
      <c r="A33" s="60">
        <v>38089</v>
      </c>
      <c r="B33" s="29" t="s">
        <v>17</v>
      </c>
      <c r="C33" s="61">
        <f>IF('Opé2.avril'!B13="Achats",'Opé2.avril'!D13,0)</f>
        <v>0</v>
      </c>
      <c r="D33" s="38">
        <f>IF('Opé2.avril'!B13="Achats",'Opé2.avril'!E13,"")</f>
      </c>
      <c r="E33" s="62">
        <f>IF(C33=0,"",C33*D33)</f>
      </c>
      <c r="F33" s="63">
        <f>IF('Opé2.avril'!B13="Ventes",'Opé2.avril'!D13,0)</f>
        <v>3</v>
      </c>
      <c r="G33" s="57">
        <f>IF('Opé2.avril'!B13="Ventes",IF(J30&gt;F33,F33,J30),0)</f>
        <v>3</v>
      </c>
      <c r="H33" s="70">
        <f>IF('Opé2.avril'!B13="Ventes",K30,"")</f>
        <v>124</v>
      </c>
      <c r="I33" s="62">
        <f t="shared" si="3"/>
        <v>372</v>
      </c>
      <c r="J33" s="39">
        <f>IF('Opé2.avril'!B13="Ventes",IF(J30-F33&gt;0,J30-G33,IF(J31-G34&gt;0,J31-G34,IF(J32-G35&gt;0,J32-G35,0))),IF(J30-G33&gt;0,J30-G33,IF(J31-G34&gt;0,J31-G34,C33)))</f>
        <v>9</v>
      </c>
      <c r="K33" s="38">
        <f>IF('Opé2.avril'!B13="Ventes",IF(J30-G33&gt;0,K30,IF(J31-G34&gt;0,K31,IF(J32-G35&gt;0,K32,0))),IF(J30-G33&gt;0,K30,IF(J31-G34&gt;0,K31,D33)))</f>
        <v>124</v>
      </c>
      <c r="L33" s="40">
        <f t="shared" si="2"/>
        <v>1116</v>
      </c>
    </row>
    <row r="34" spans="1:12" ht="12.75">
      <c r="A34" s="19"/>
      <c r="B34" s="30"/>
      <c r="C34" s="34"/>
      <c r="D34" s="42"/>
      <c r="E34" s="36"/>
      <c r="F34" s="37"/>
      <c r="G34" s="58">
        <f>IF('Opé2.avril'!B13="Ventes",IF(F33&lt;G33,0,IF(F33-G33&gt;J31,J31,F33-G33)),0)</f>
        <v>0</v>
      </c>
      <c r="H34" s="42">
        <f>IF('Opé2.avril'!B13="Ventes",IF(G34&gt;0,K31,0),0)</f>
        <v>0</v>
      </c>
      <c r="I34" s="36">
        <f t="shared" si="3"/>
        <v>0</v>
      </c>
      <c r="J34" s="43">
        <f>IF('Opé2.avril'!B13="Ventes",IF(J30-G33&gt;0,J31-G34,IF(J32-G35&gt;0,J32-G35,0)),IF(J31-G34&gt;0,J31-G34,IF(J32-G35&gt;0,J32-G35,C33)))</f>
        <v>15</v>
      </c>
      <c r="K34" s="42">
        <f>IF('Opé2.avril'!B13="Ventes",IF(J30-G33&gt;0,K31,IF(J32-G35&gt;0,K32,0)),IF(J31-G34&gt;0,K31,IF(J32-G35&gt;0,K32,D33)))</f>
        <v>123</v>
      </c>
      <c r="L34" s="54">
        <f t="shared" si="2"/>
        <v>1845</v>
      </c>
    </row>
    <row r="35" spans="1:12" ht="12.75">
      <c r="A35" s="20"/>
      <c r="B35" s="64"/>
      <c r="C35" s="65"/>
      <c r="D35" s="55"/>
      <c r="E35" s="66"/>
      <c r="F35" s="67"/>
      <c r="G35" s="68">
        <f>IF('Opé2.avril'!B13="Ventes",IF(F33&gt;(G33+G34),F33-G33-G34,0),0)</f>
        <v>0</v>
      </c>
      <c r="H35" s="42">
        <f>IF('Opé2.avril'!B13="Ventes",IF(G35&gt;0,K32,0),0)</f>
        <v>0</v>
      </c>
      <c r="I35" s="66">
        <f t="shared" si="3"/>
        <v>0</v>
      </c>
      <c r="J35" s="43">
        <f>IF('Opé2.avril'!B13="Ventes",IF(J32-G35&gt;0,J32-G35,0),IF(J32-G35&gt;0,J32-G35,IF(J31=0,0,C33)))</f>
        <v>0</v>
      </c>
      <c r="K35" s="42">
        <f>IF('Opé2.avril'!B13="Ventes",IF(J32-G35&gt;0,K32,0),IF(J32-G35&gt;0,K32,IF(J31=0,0,D33)))</f>
        <v>0</v>
      </c>
      <c r="L35" s="54">
        <f t="shared" si="2"/>
        <v>0</v>
      </c>
    </row>
    <row r="36" spans="1:12" ht="12.75">
      <c r="A36" s="60">
        <v>38090</v>
      </c>
      <c r="B36" s="29" t="s">
        <v>18</v>
      </c>
      <c r="C36" s="61">
        <f>IF('Opé2.avril'!B14="Achats",'Opé2.avril'!D14,0)</f>
        <v>0</v>
      </c>
      <c r="D36" s="38">
        <f>IF('Opé2.avril'!B14="Achats",'Opé2.avril'!E14,"")</f>
      </c>
      <c r="E36" s="62">
        <f>IF(C36=0,"",C36*D36)</f>
      </c>
      <c r="F36" s="63">
        <f>IF('Opé2.avril'!B14="Ventes",'Opé2.avril'!D14,0)</f>
        <v>10</v>
      </c>
      <c r="G36" s="57">
        <f>IF('Opé2.avril'!B14="Ventes",IF(J33&gt;F36,F36,J33),0)</f>
        <v>9</v>
      </c>
      <c r="H36" s="70">
        <f>IF('Opé2.avril'!B14="Ventes",K33,"")</f>
        <v>124</v>
      </c>
      <c r="I36" s="62">
        <f t="shared" si="3"/>
        <v>1116</v>
      </c>
      <c r="J36" s="39">
        <f>IF('Opé2.avril'!B14="Ventes",IF(J33-F36&gt;0,J33-G36,IF(J34-G37&gt;0,J34-G37,IF(J35-G38&gt;0,J35-G38,0))),IF(J33-G36&gt;0,J33-G36,IF(J34-G37&gt;0,J34-G37,C36)))</f>
        <v>14</v>
      </c>
      <c r="K36" s="38">
        <f>IF('Opé2.avril'!B14="Ventes",IF(J33-G36&gt;0,K33,IF(J34-G37&gt;0,K34,IF(J35-G38&gt;0,K35,0))),IF(J33-G36&gt;0,K33,IF(J34-G37&gt;0,K34,D36)))</f>
        <v>123</v>
      </c>
      <c r="L36" s="40">
        <f aca="true" t="shared" si="4" ref="L36:L62">J36*K36</f>
        <v>1722</v>
      </c>
    </row>
    <row r="37" spans="1:12" ht="12.75">
      <c r="A37" s="19"/>
      <c r="B37" s="30"/>
      <c r="C37" s="34"/>
      <c r="D37" s="42"/>
      <c r="E37" s="36"/>
      <c r="F37" s="37"/>
      <c r="G37" s="58">
        <f>IF('Opé2.avril'!B14="Ventes",IF(F36&lt;G36,0,IF(F36-G36&gt;J34,J34,F36-G36)),0)</f>
        <v>1</v>
      </c>
      <c r="H37" s="42">
        <f>IF('Opé2.avril'!B14="Ventes",IF(G37&gt;0,K34,0),0)</f>
        <v>123</v>
      </c>
      <c r="I37" s="36">
        <f t="shared" si="3"/>
        <v>123</v>
      </c>
      <c r="J37" s="43">
        <f>IF('Opé2.avril'!B14="Ventes",IF(J33-G36&gt;0,J34-G37,IF(J35-G38&gt;0,J35-G38,0)),IF(J34-G37&gt;0,J34-G37,IF(J35-G38&gt;0,J35-G38,C36)))</f>
        <v>0</v>
      </c>
      <c r="K37" s="42">
        <f>IF('Opé2.avril'!B14="Ventes",IF(J33-G36&gt;0,K34,IF(J35-G38&gt;0,K35,0)),IF(J34-G37&gt;0,K34,IF(J35-G38&gt;0,K35,D36)))</f>
        <v>0</v>
      </c>
      <c r="L37" s="54">
        <f t="shared" si="4"/>
        <v>0</v>
      </c>
    </row>
    <row r="38" spans="1:12" ht="12.75">
      <c r="A38" s="20"/>
      <c r="B38" s="64"/>
      <c r="C38" s="65"/>
      <c r="D38" s="55"/>
      <c r="E38" s="66"/>
      <c r="F38" s="67"/>
      <c r="G38" s="68">
        <f>IF('Opé2.avril'!B14="Ventes",IF(F36&gt;(G36+G37),F36-G36-G37,0),0)</f>
        <v>0</v>
      </c>
      <c r="H38" s="42">
        <f>IF('Opé2.avril'!B142="Ventes",IF(G38&gt;0,K35,0),0)</f>
        <v>0</v>
      </c>
      <c r="I38" s="66">
        <f t="shared" si="3"/>
        <v>0</v>
      </c>
      <c r="J38" s="43">
        <f>IF('Opé2.avril'!B14="Ventes",IF(J35-G38&gt;0,J35-G38,0),IF(J35-G38&gt;0,J35-G38,IF(J34=0,0,C36)))</f>
        <v>0</v>
      </c>
      <c r="K38" s="42">
        <f>IF('Opé2.avril'!B14="Ventes",IF(J35-G38&gt;0,K35,0),IF(J35-G38&gt;0,K35,IF(J34=0,0,D36)))</f>
        <v>0</v>
      </c>
      <c r="L38" s="54">
        <f t="shared" si="4"/>
        <v>0</v>
      </c>
    </row>
    <row r="39" spans="1:12" ht="12.75">
      <c r="A39" s="60">
        <v>38091</v>
      </c>
      <c r="B39" s="29" t="s">
        <v>19</v>
      </c>
      <c r="C39" s="61">
        <f>IF('Opé2.avril'!B15="Achats",'Opé2.avril'!D15,0)</f>
        <v>0</v>
      </c>
      <c r="D39" s="38">
        <f>IF('Opé2.avril'!B15="Achats",'Opé2.avril'!E15,"")</f>
      </c>
      <c r="E39" s="62">
        <f>IF(C39=0,"",C39*D39)</f>
      </c>
      <c r="F39" s="63">
        <f>IF('Opé2.avril'!B15="Ventes",'Opé2.avril'!D15,"")</f>
        <v>3</v>
      </c>
      <c r="G39" s="57">
        <f>IF('Opé2.avril'!B15="Ventes",IF(J36&gt;F39,F39,J36),0)</f>
        <v>3</v>
      </c>
      <c r="H39" s="70">
        <f>IF('Opé2.avril'!B15="Ventes",K36,"")</f>
        <v>123</v>
      </c>
      <c r="I39" s="62">
        <f t="shared" si="3"/>
        <v>369</v>
      </c>
      <c r="J39" s="39">
        <f>IF('Opé2.avril'!B15="Ventes",IF(J36-F39&gt;0,J36-G39,IF(J37-G40&gt;0,J37-G40,IF(J38-G41&gt;0,J38-G41,0))),IF(J36-G39&gt;0,J36-G39,IF(J37-G40&gt;0,J37-G40,C39)))</f>
        <v>11</v>
      </c>
      <c r="K39" s="38">
        <f>IF('Opé2.avril'!B15="Ventes",IF(J36-G39&gt;0,K36,IF(J37-G40&gt;0,K37,IF(J38-G41&gt;0,K38,0))),IF(J36-G39&gt;0,K36,IF(J37-G40&gt;0,K37,D39)))</f>
        <v>123</v>
      </c>
      <c r="L39" s="40">
        <f t="shared" si="4"/>
        <v>1353</v>
      </c>
    </row>
    <row r="40" spans="1:12" ht="12.75">
      <c r="A40" s="19"/>
      <c r="B40" s="30"/>
      <c r="C40" s="34"/>
      <c r="D40" s="42"/>
      <c r="E40" s="36"/>
      <c r="F40" s="37"/>
      <c r="G40" s="58">
        <f>IF('Opé2.avril'!B15="Ventes",IF(F39&gt;G39,F39-G39,0),0)</f>
        <v>0</v>
      </c>
      <c r="H40" s="42">
        <f>IF('Opé2.avril'!B15="Ventes",IF(G40&gt;0,K37,0),0)</f>
        <v>0</v>
      </c>
      <c r="I40" s="36">
        <f t="shared" si="3"/>
        <v>0</v>
      </c>
      <c r="J40" s="43">
        <f>IF('Opé2.avril'!B15="Ventes",IF(J36-G39&gt;0,J37-G40,IF(J38-G41&gt;0,J38-G41,0)),IF(J37-G40&gt;0,J37-G40,IF(J38-G41&gt;0,J38-G41,C39)))</f>
        <v>0</v>
      </c>
      <c r="K40" s="42">
        <f>IF('Opé2.avril'!B15="Ventes",IF(J36-G39&gt;0,K37,IF(J38-G41&gt;0,K38,0)),IF(J37-G40&gt;0,K37,IF(J38-G41&gt;0,K38,D39)))</f>
        <v>0</v>
      </c>
      <c r="L40" s="54">
        <f t="shared" si="4"/>
        <v>0</v>
      </c>
    </row>
    <row r="41" spans="1:12" ht="12.75">
      <c r="A41" s="20"/>
      <c r="B41" s="64"/>
      <c r="C41" s="65"/>
      <c r="D41" s="55"/>
      <c r="E41" s="66"/>
      <c r="F41" s="67"/>
      <c r="G41" s="68">
        <f>IF('Opé2.avril'!B15="Ventes",IF(F39&gt;(G39+G40),F39-G39-G40,0),0)</f>
        <v>0</v>
      </c>
      <c r="H41" s="69">
        <f>IF('Opé2.avril'!B15="Ventes",K38,0)</f>
        <v>0</v>
      </c>
      <c r="I41" s="66">
        <f t="shared" si="3"/>
        <v>0</v>
      </c>
      <c r="J41" s="43">
        <f>IF('Opé2.avril'!B15="Ventes",IF(J38-G41&gt;0,J38-G41,0),IF(J38-G41&gt;0,J38-G41,IF(J37=0,0,C39)))</f>
        <v>0</v>
      </c>
      <c r="K41" s="42">
        <f>IF('Opé2.avril'!B15="Ventes",IF(J38-G41&gt;0,K38,0),IF(J38-G41&gt;0,K38,IF(J37=0,0,D39)))</f>
        <v>0</v>
      </c>
      <c r="L41" s="54">
        <f t="shared" si="4"/>
        <v>0</v>
      </c>
    </row>
    <row r="42" spans="1:12" ht="12.75">
      <c r="A42" s="60">
        <v>38094</v>
      </c>
      <c r="B42" s="29" t="s">
        <v>20</v>
      </c>
      <c r="C42" s="61">
        <f>IF('Opé2.avril'!B16="Achats",'Opé2.avril'!D16,0)</f>
        <v>30</v>
      </c>
      <c r="D42" s="38">
        <f>IF('Opé2.avril'!B16="Achats",'Opé2.avril'!E16,"")</f>
        <v>125</v>
      </c>
      <c r="E42" s="62">
        <f>IF(C42=0,"",C42*D42)</f>
        <v>3750</v>
      </c>
      <c r="F42" s="63">
        <f>IF('Opé2.avril'!B16="Ventes",'Opé2.avril'!D16,0)</f>
        <v>0</v>
      </c>
      <c r="G42" s="57">
        <f>IF('Opé2.avril'!B16="Ventes",IF(J39&gt;F42,F42,J39),0)</f>
        <v>0</v>
      </c>
      <c r="H42" s="70">
        <f>IF('Opé2.avril'!B16="Ventes",K39,"")</f>
      </c>
      <c r="I42" s="62">
        <f t="shared" si="3"/>
        <v>0</v>
      </c>
      <c r="J42" s="39">
        <f>IF('Opé2.avril'!B16="Ventes",IF(J39-F42&gt;0,J39-G42,IF(J40-G43&gt;0,J40-G43,IF(J41-G44&gt;0,J41-G44,0))),IF(J39-G42&gt;0,J39-G42,IF(J40-G43&gt;0,J40-G43,C42)))</f>
        <v>11</v>
      </c>
      <c r="K42" s="38">
        <f>IF('Opé2.avril'!B16="Ventes",IF(J39-G42&gt;0,K39,IF(J40-G43&gt;0,K40,IF(J41-G44&gt;0,K41,0))),IF(J39-G42&gt;0,K39,IF(J40-G43&gt;0,K40,D42)))</f>
        <v>123</v>
      </c>
      <c r="L42" s="40">
        <f t="shared" si="4"/>
        <v>1353</v>
      </c>
    </row>
    <row r="43" spans="1:12" ht="12.75">
      <c r="A43" s="19"/>
      <c r="B43" s="30"/>
      <c r="C43" s="34"/>
      <c r="D43" s="42"/>
      <c r="E43" s="36"/>
      <c r="F43" s="37"/>
      <c r="G43" s="58">
        <f>IF('Opé2.avril'!B16="Ventes",IF(F42&lt;G42,0,IF(F42-G42&gt;J40,J40,F42-G42)),0)</f>
        <v>0</v>
      </c>
      <c r="H43" s="42">
        <f>IF('Opé2.avril'!B16="Ventes",IF(G43&gt;0,K40,0),0)</f>
        <v>0</v>
      </c>
      <c r="I43" s="36">
        <f t="shared" si="3"/>
        <v>0</v>
      </c>
      <c r="J43" s="43">
        <f>IF('Opé2.avril'!B16="Ventes",IF(J39-G42&gt;0,J40-G43,IF(J41-G44&gt;0,J41-G44,0)),IF(J40-G43&gt;0,J40-G43,IF(J41-G44&gt;0,J41-G44,C42)))</f>
        <v>30</v>
      </c>
      <c r="K43" s="42">
        <f>IF('Opé2.avril'!B16="Ventes",IF(J39-G42&gt;0,K40,IF(J41-G44&gt;0,K41,0)),IF(J40-G43&gt;0,K40,IF(J41-G44&gt;0,K41,D42)))</f>
        <v>125</v>
      </c>
      <c r="L43" s="54">
        <f t="shared" si="4"/>
        <v>3750</v>
      </c>
    </row>
    <row r="44" spans="1:12" ht="12.75">
      <c r="A44" s="20"/>
      <c r="B44" s="64"/>
      <c r="C44" s="65"/>
      <c r="D44" s="55"/>
      <c r="E44" s="66"/>
      <c r="F44" s="67"/>
      <c r="G44" s="68">
        <f>IF('Opé2.avril'!B16="Ventes",IF(F42&gt;(G42+G43),F42-G42-G43,0),0)</f>
        <v>0</v>
      </c>
      <c r="H44" s="42">
        <f>IF('Opé2.avril'!B16="Ventes",IF(G44&gt;0,K41,0),0)</f>
        <v>0</v>
      </c>
      <c r="I44" s="66">
        <f t="shared" si="3"/>
        <v>0</v>
      </c>
      <c r="J44" s="43">
        <f>IF('Opé2.avril'!B16="Ventes",IF(J41-G44&gt;0,J41-G44,0),IF(J41-G44&gt;0,J41-G44,IF(J40=0,0,C42)))</f>
        <v>0</v>
      </c>
      <c r="K44" s="42">
        <f>IF('Opé2.avril'!B16="Ventes",IF(J41-G44&gt;0,K41,0),IF(J41-G44&gt;0,K41,IF(J40=0,0,D42)))</f>
        <v>0</v>
      </c>
      <c r="L44" s="54">
        <f t="shared" si="4"/>
        <v>0</v>
      </c>
    </row>
    <row r="45" spans="1:12" ht="12.75">
      <c r="A45" s="60">
        <v>38095</v>
      </c>
      <c r="B45" s="29" t="s">
        <v>21</v>
      </c>
      <c r="C45" s="61">
        <f>IF('Opé2.avril'!B17="Achats",'Opé2.avril'!D17,0)</f>
        <v>0</v>
      </c>
      <c r="D45" s="38">
        <f>IF('Opé2.avril'!B17="Achats",'Opé2.avril'!E17,"")</f>
      </c>
      <c r="E45" s="62">
        <f>IF(C45=0,"",C45*D45)</f>
      </c>
      <c r="F45" s="63">
        <f>IF('Opé2.avril'!B17="Ventes",'Opé2.avril'!D17,0)</f>
        <v>4</v>
      </c>
      <c r="G45" s="57">
        <f>IF('Opé2.avril'!B17="Ventes",IF(J42&gt;F45,F45,J42),0)</f>
        <v>4</v>
      </c>
      <c r="H45" s="70">
        <f>IF('Opé2.avril'!B17="Ventes",K42,"")</f>
        <v>123</v>
      </c>
      <c r="I45" s="62">
        <f t="shared" si="3"/>
        <v>492</v>
      </c>
      <c r="J45" s="39">
        <f>IF('Opé2.avril'!B17="Ventes",IF(J42-F45&gt;0,J42-G45,IF(J43-G46&gt;0,J43-G46,IF(J44-G47&gt;0,J44-G47,0))),IF(J42-G45&gt;0,J42-G45,IF(J43-G46&gt;0,J43-G46,C45)))</f>
        <v>7</v>
      </c>
      <c r="K45" s="38">
        <f>IF('Opé2.avril'!B17="Ventes",IF(J42-G45&gt;0,K42,IF(J43-G46&gt;0,K43,IF(J44-G47&gt;0,K44,0))),IF(J42-G45&gt;0,K42,IF(J43-G46&gt;0,K43,D45)))</f>
        <v>123</v>
      </c>
      <c r="L45" s="40">
        <f t="shared" si="4"/>
        <v>861</v>
      </c>
    </row>
    <row r="46" spans="1:12" ht="12.75">
      <c r="A46" s="19"/>
      <c r="B46" s="30"/>
      <c r="C46" s="34"/>
      <c r="D46" s="42"/>
      <c r="E46" s="36"/>
      <c r="F46" s="37"/>
      <c r="G46" s="58">
        <f>IF('Opé2.avril'!B17="Ventes",IF(F45&lt;G45,0,IF(F45-G45&gt;J43,J43,F45-G45)),0)</f>
        <v>0</v>
      </c>
      <c r="H46" s="42">
        <f>IF('Opé2.avril'!B17="Ventes",IF(G46&gt;0,K43,0),0)</f>
        <v>0</v>
      </c>
      <c r="I46" s="36">
        <f t="shared" si="3"/>
        <v>0</v>
      </c>
      <c r="J46" s="43">
        <f>IF('Opé2.avril'!B17="Ventes",IF(J42-G45&gt;0,J43-G46,IF(J44-G47&gt;0,J44-G47,0)),IF(J43-G46&gt;0,J43-G46,IF(J44-G47&gt;0,J44-G47,C45)))</f>
        <v>30</v>
      </c>
      <c r="K46" s="42">
        <f>IF('Opé2.avril'!B17="Ventes",IF(J42-G45&gt;0,K43,IF(J44-G47&gt;0,K44,0)),IF(J43-G46&gt;0,K43,IF(J44-G47&gt;0,K44,D45)))</f>
        <v>125</v>
      </c>
      <c r="L46" s="54">
        <f t="shared" si="4"/>
        <v>3750</v>
      </c>
    </row>
    <row r="47" spans="1:12" ht="12.75">
      <c r="A47" s="20"/>
      <c r="B47" s="64"/>
      <c r="C47" s="65"/>
      <c r="D47" s="55"/>
      <c r="E47" s="66"/>
      <c r="F47" s="67"/>
      <c r="G47" s="68">
        <f>IF('Opé2.avril'!B17="Ventes",IF(F45&gt;(G45+G46),F45-G45-G46,0),0)</f>
        <v>0</v>
      </c>
      <c r="H47" s="42">
        <f>IF('Opé2.avril'!B17="Ventes",IF(G47&gt;0,K44,0),0)</f>
        <v>0</v>
      </c>
      <c r="I47" s="66">
        <f t="shared" si="3"/>
        <v>0</v>
      </c>
      <c r="J47" s="43">
        <f>IF('Opé2.avril'!B17="Ventes",IF(J44-G47&gt;0,J44-G47,0),IF(J44-G47&gt;0,J44-G47,IF(J43=0,0,C45)))</f>
        <v>0</v>
      </c>
      <c r="K47" s="42">
        <f>IF('Opé2.avril'!B17="Ventes",IF(J44-G47&gt;0,K44,0),IF(J44-G47&gt;0,K44,IF(J43=0,0,D45)))</f>
        <v>0</v>
      </c>
      <c r="L47" s="54">
        <f t="shared" si="4"/>
        <v>0</v>
      </c>
    </row>
    <row r="48" spans="1:12" ht="12.75">
      <c r="A48" s="60">
        <v>38097</v>
      </c>
      <c r="B48" s="29" t="s">
        <v>22</v>
      </c>
      <c r="C48" s="61">
        <f>IF('Opé2.avril'!B18="Achats",'Opé2.avril'!D18,0)</f>
        <v>0</v>
      </c>
      <c r="D48" s="38">
        <f>IF('Opé2.avril'!B18="Achats",'Opé2.avril'!E18,"")</f>
      </c>
      <c r="E48" s="62">
        <f>IF(C48=0,"",C48*D48)</f>
      </c>
      <c r="F48" s="63">
        <f>IF('Opé2.avril'!B18="Ventes",'Opé2.avril'!D18,0)</f>
        <v>12</v>
      </c>
      <c r="G48" s="57">
        <f>IF('Opé2.avril'!B18="Ventes",IF(J45&gt;F48,F48,J45),0)</f>
        <v>7</v>
      </c>
      <c r="H48" s="70">
        <f>IF('Opé2.avril'!B18="Ventes",K45,"")</f>
        <v>123</v>
      </c>
      <c r="I48" s="62">
        <f t="shared" si="3"/>
        <v>861</v>
      </c>
      <c r="J48" s="39">
        <f>IF('Opé2.avril'!B18="Ventes",IF(J45-F48&gt;0,J45-G48,IF(J46-G49&gt;0,J46-G49,IF(J47-G50&gt;0,J47-G50,0))),IF(J45-G48&gt;0,J45-G48,IF(J46-G49&gt;0,J46-G49,C48)))</f>
        <v>25</v>
      </c>
      <c r="K48" s="38">
        <f>IF('Opé2.avril'!B18="Ventes",IF(J45-G48&gt;0,K45,IF(J46-G49&gt;0,K46,IF(J47-G50&gt;0,K47,0))),IF(J45-G48&gt;0,K45,IF(J46-G49&gt;0,K46,D48)))</f>
        <v>125</v>
      </c>
      <c r="L48" s="40">
        <f t="shared" si="4"/>
        <v>3125</v>
      </c>
    </row>
    <row r="49" spans="1:12" ht="12.75">
      <c r="A49" s="19"/>
      <c r="B49" s="30"/>
      <c r="C49" s="34"/>
      <c r="D49" s="42"/>
      <c r="E49" s="36"/>
      <c r="F49" s="37"/>
      <c r="G49" s="58">
        <f>IF('Opé2.avril'!B18="Ventes",IF(F48&lt;G48,0,IF(F48-G48&gt;J46,J46,F48-G48)),0)</f>
        <v>5</v>
      </c>
      <c r="H49" s="42">
        <f>IF('Opé2.avril'!B18="Ventes",IF(G49&gt;0,K46,0),0)</f>
        <v>125</v>
      </c>
      <c r="I49" s="36">
        <f t="shared" si="3"/>
        <v>625</v>
      </c>
      <c r="J49" s="43">
        <f>IF('Opé2.avril'!B18="Ventes",IF(J45-G48&gt;0,J46-G49,IF(J47-G50&gt;0,J47-G50,0)),IF(J46-G49&gt;0,J46-G49,IF(J47-G50&gt;0,J47-G50,C48)))</f>
        <v>0</v>
      </c>
      <c r="K49" s="42">
        <f>IF('Opé2.avril'!B18="Ventes",IF(J45-G48&gt;0,K46,IF(J47-G50&gt;0,K47,0)),IF(J46-G49&gt;0,K46,IF(J47-G50&gt;0,K47,D48)))</f>
        <v>0</v>
      </c>
      <c r="L49" s="54">
        <f t="shared" si="4"/>
        <v>0</v>
      </c>
    </row>
    <row r="50" spans="1:12" ht="12.75">
      <c r="A50" s="20"/>
      <c r="B50" s="64"/>
      <c r="C50" s="65"/>
      <c r="D50" s="55"/>
      <c r="E50" s="66"/>
      <c r="F50" s="67"/>
      <c r="G50" s="68">
        <f>IF('Opé2.avril'!B18="Ventes",IF(F48&gt;(G48+G49),F48-G48-G49,0),0)</f>
        <v>0</v>
      </c>
      <c r="H50" s="42">
        <f>IF('Opé2.avril'!B18="Ventes",IF(G50&gt;0,K47,0),0)</f>
        <v>0</v>
      </c>
      <c r="I50" s="66">
        <f t="shared" si="3"/>
        <v>0</v>
      </c>
      <c r="J50" s="43">
        <f>IF('Opé2.avril'!B18="Ventes",IF(J47-G50&gt;0,J47-G50,0),IF(J47-G50&gt;0,J47-G50,IF(J46=0,0,C48)))</f>
        <v>0</v>
      </c>
      <c r="K50" s="42">
        <f>IF('Opé2.avril'!B18="Ventes",IF(J47-G50&gt;0,K47,0),IF(J47-G50&gt;0,K47,IF(J46=0,0,D48)))</f>
        <v>0</v>
      </c>
      <c r="L50" s="54">
        <f t="shared" si="4"/>
        <v>0</v>
      </c>
    </row>
    <row r="51" spans="1:12" ht="12.75">
      <c r="A51" s="60">
        <v>38099</v>
      </c>
      <c r="B51" s="29" t="s">
        <v>23</v>
      </c>
      <c r="C51" s="61">
        <f>IF('Opé2.avril'!B19="Achats",'Opé2.avril'!D19,0)</f>
        <v>0</v>
      </c>
      <c r="D51" s="38">
        <f>IF('Opé2.avril'!B19="Achats",'Opé2.avril'!E19,"")</f>
      </c>
      <c r="E51" s="62">
        <f>IF(C51=0,"",C51*D51)</f>
      </c>
      <c r="F51" s="63">
        <f>IF('Opé2.avril'!B19="Ventes",'Opé2.avril'!D19,"")</f>
        <v>3</v>
      </c>
      <c r="G51" s="57">
        <f>IF('Opé2.avril'!B19="Ventes",IF(J48&gt;F51,F51,J48),0)</f>
        <v>3</v>
      </c>
      <c r="H51" s="70">
        <f>IF('Opé2.avril'!B19="Ventes",K48,"")</f>
        <v>125</v>
      </c>
      <c r="I51" s="62">
        <f t="shared" si="3"/>
        <v>375</v>
      </c>
      <c r="J51" s="39">
        <f>IF('Opé2.avril'!B19="Ventes",IF(J48-F51&gt;0,J48-G51,IF(J49-G52&gt;0,J49-G52,IF(J50-G53&gt;0,J50-G53,0))),IF(J48-G51&gt;0,J48-G51,IF(J49-G52&gt;0,J49-G52,C51)))</f>
        <v>22</v>
      </c>
      <c r="K51" s="38">
        <f>IF('Opé2.avril'!B19="Ventes",IF(J48-G51&gt;0,K48,IF(J49-G52&gt;0,K49,IF(J50-G53&gt;0,K50,0))),IF(J48-G51&gt;0,K48,IF(J49-G52&gt;0,K49,D51)))</f>
        <v>125</v>
      </c>
      <c r="L51" s="40">
        <f t="shared" si="4"/>
        <v>2750</v>
      </c>
    </row>
    <row r="52" spans="1:12" ht="12.75">
      <c r="A52" s="19"/>
      <c r="B52" s="30"/>
      <c r="C52" s="34"/>
      <c r="D52" s="42"/>
      <c r="E52" s="36"/>
      <c r="F52" s="37"/>
      <c r="G52" s="58">
        <f>IF('Opé2.avril'!B19="Ventes",IF(F51&gt;G51,F51-G51,0),0)</f>
        <v>0</v>
      </c>
      <c r="H52" s="42">
        <f>IF('Opé2.avril'!B19="Ventes",IF(G52&gt;0,K49,0),0)</f>
        <v>0</v>
      </c>
      <c r="I52" s="36">
        <f t="shared" si="3"/>
        <v>0</v>
      </c>
      <c r="J52" s="43">
        <f>IF('Opé2.avril'!B19="Ventes",IF(J48-G51&gt;0,J49-G52,IF(J50-G53&gt;0,J50-G53,0)),IF(J49-G52&gt;0,J49-G52,IF(J50-G53&gt;0,J50-G53,C51)))</f>
        <v>0</v>
      </c>
      <c r="K52" s="42">
        <f>IF('Opé2.avril'!B19="Ventes",IF(J48-G51&gt;0,K49,IF(J50-G53&gt;0,K50,0)),IF(J49-G52&gt;0,K49,IF(J50-G53&gt;0,K50,D51)))</f>
        <v>0</v>
      </c>
      <c r="L52" s="54">
        <f t="shared" si="4"/>
        <v>0</v>
      </c>
    </row>
    <row r="53" spans="1:12" ht="12.75">
      <c r="A53" s="20"/>
      <c r="B53" s="64"/>
      <c r="C53" s="65"/>
      <c r="D53" s="55"/>
      <c r="E53" s="66"/>
      <c r="F53" s="67"/>
      <c r="G53" s="68">
        <f>IF('Opé2.avril'!B19="Ventes",IF(F51&gt;(G51+G52),F51-G51-G52,0),0)</f>
        <v>0</v>
      </c>
      <c r="H53" s="69">
        <f>IF('Opé2.avril'!B19="Ventes",K50,0)</f>
        <v>0</v>
      </c>
      <c r="I53" s="66">
        <f t="shared" si="3"/>
        <v>0</v>
      </c>
      <c r="J53" s="43">
        <f>IF('Opé2.avril'!B19="Ventes",IF(J50-G53&gt;0,J50-G53,0),IF(J50-G53&gt;0,J50-G53,IF(J49=0,0,C51)))</f>
        <v>0</v>
      </c>
      <c r="K53" s="42">
        <f>IF('Opé2.avril'!B19="Ventes",IF(J50-G53&gt;0,K50,0),IF(J50-G53&gt;0,K50,IF(J49=0,0,D51)))</f>
        <v>0</v>
      </c>
      <c r="L53" s="54">
        <f t="shared" si="4"/>
        <v>0</v>
      </c>
    </row>
    <row r="54" spans="1:12" ht="12.75">
      <c r="A54" s="60">
        <v>38101</v>
      </c>
      <c r="B54" s="29" t="s">
        <v>24</v>
      </c>
      <c r="C54" s="61">
        <f>IF('Opé2.avril'!B20="Achats",'Opé2.avril'!D20,0)</f>
        <v>10</v>
      </c>
      <c r="D54" s="38">
        <f>IF('Opé2.avril'!B20="Achats",'Opé2.avril'!E20,"")</f>
        <v>126</v>
      </c>
      <c r="E54" s="62">
        <f>IF(C54=0,"",C54*D54)</f>
        <v>1260</v>
      </c>
      <c r="F54" s="63">
        <f>IF('Opé2.avril'!B20="Ventes",'Opé2.avril'!D44,0)</f>
        <v>0</v>
      </c>
      <c r="G54" s="57">
        <f>IF('Opé2.avril'!B20="Ventes",IF(J51&gt;F54,F54,J51),0)</f>
        <v>0</v>
      </c>
      <c r="H54" s="70">
        <f>IF('Opé2.avril'!B20="Ventes",K51,"")</f>
      </c>
      <c r="I54" s="62">
        <f t="shared" si="3"/>
        <v>0</v>
      </c>
      <c r="J54" s="39">
        <f>IF('Opé2.avril'!B20="Ventes",IF(J51-F54&gt;0,J51-G54,IF(J52-G55&gt;0,J52-G55,IF(J53-G56&gt;0,J53-G56,0))),IF(J51-G54&gt;0,J51-G54,IF(J52-G55&gt;0,J52-G55,C54)))</f>
        <v>22</v>
      </c>
      <c r="K54" s="38">
        <f>IF('Opé2.avril'!B20="Ventes",IF(J51-G54&gt;0,K51,IF(J52-G55&gt;0,K52,IF(J53-G56&gt;0,K53,0))),IF(J51-G54&gt;0,K51,IF(J52-G55&gt;0,K52,D54)))</f>
        <v>125</v>
      </c>
      <c r="L54" s="40">
        <f t="shared" si="4"/>
        <v>2750</v>
      </c>
    </row>
    <row r="55" spans="1:12" ht="12.75">
      <c r="A55" s="19"/>
      <c r="B55" s="30"/>
      <c r="C55" s="34"/>
      <c r="D55" s="42"/>
      <c r="E55" s="36"/>
      <c r="F55" s="37"/>
      <c r="G55" s="58">
        <f>IF('Opé2.avril'!B20="Ventes",IF(F54&lt;G54,0,IF(F54-G54&gt;J52,J52,F54-G54)),0)</f>
        <v>0</v>
      </c>
      <c r="H55" s="42">
        <f>IF('Opé2.avril'!B20="Ventes",IF(G55&gt;0,K52,0),0)</f>
        <v>0</v>
      </c>
      <c r="I55" s="36">
        <f t="shared" si="3"/>
        <v>0</v>
      </c>
      <c r="J55" s="43">
        <f>IF('Opé2.avril'!B20="Ventes",IF(J51-G54&gt;0,J52-G55,IF(J53-G56&gt;0,J53-G56,0)),IF(J52-G55&gt;0,J52-G55,IF(J53-G56&gt;0,J53-G56,C54)))</f>
        <v>10</v>
      </c>
      <c r="K55" s="42">
        <f>IF('Opé2.avril'!B20="Ventes",IF(J51-G54&gt;0,K52,IF(J53-G56&gt;0,K53,0)),IF(J52-G55&gt;0,K52,IF(J53-G56&gt;0,K53,D54)))</f>
        <v>126</v>
      </c>
      <c r="L55" s="54">
        <f t="shared" si="4"/>
        <v>1260</v>
      </c>
    </row>
    <row r="56" spans="1:12" ht="12.75">
      <c r="A56" s="20"/>
      <c r="B56" s="64"/>
      <c r="C56" s="65"/>
      <c r="D56" s="55"/>
      <c r="E56" s="66"/>
      <c r="F56" s="67"/>
      <c r="G56" s="68">
        <f>IF('Opé2.avril'!B20="Ventes",IF(F54&gt;(G54+G55),F54-G54-G55,0),0)</f>
        <v>0</v>
      </c>
      <c r="H56" s="42">
        <f>IF('Opé2.avril'!B20="Ventes",IF(G56&gt;0,K53,0),0)</f>
        <v>0</v>
      </c>
      <c r="I56" s="66">
        <f t="shared" si="3"/>
        <v>0</v>
      </c>
      <c r="J56" s="43">
        <f>IF('Opé2.avril'!B20="Ventes",IF(J53-G56&gt;0,J53-G56,0),IF(J53-G56&gt;0,J53-G56,IF(J52=0,0,C54)))</f>
        <v>0</v>
      </c>
      <c r="K56" s="42">
        <f>IF('Opé2.avril'!B20="Ventes",IF(J53-G56&gt;0,K53,0),IF(J53-G56&gt;0,K53,IF(J52=0,0,D54)))</f>
        <v>0</v>
      </c>
      <c r="L56" s="54">
        <f t="shared" si="4"/>
        <v>0</v>
      </c>
    </row>
    <row r="57" spans="1:12" ht="12.75">
      <c r="A57" s="60">
        <v>38102</v>
      </c>
      <c r="B57" s="29" t="s">
        <v>25</v>
      </c>
      <c r="C57" s="61">
        <f>IF('Opé2.avril'!B21="Achats",'Opé2.avril'!D21,0)</f>
        <v>0</v>
      </c>
      <c r="D57" s="38">
        <f>IF('Opé2.avril'!B21="Achats",'Opé2.avril'!E22,"")</f>
      </c>
      <c r="E57" s="62">
        <f>IF(C57=0,"",C57*D57)</f>
      </c>
      <c r="F57" s="63">
        <f>IF('Opé2.avril'!B21="Ventes",'Opé2.avril'!D21,0)</f>
        <v>13</v>
      </c>
      <c r="G57" s="57">
        <f>IF('Opé2.avril'!B21="Ventes",IF(J54&gt;F57,F57,J54),0)</f>
        <v>13</v>
      </c>
      <c r="H57" s="70">
        <f>IF('Opé2.avril'!B21="Ventes",K54,"")</f>
        <v>125</v>
      </c>
      <c r="I57" s="62">
        <f t="shared" si="3"/>
        <v>1625</v>
      </c>
      <c r="J57" s="39">
        <f>IF('Opé2.avril'!B21="Ventes",IF(J54-F57&gt;0,J54-G57,IF(J55-G58&gt;0,J55-G58,IF(J56-G59&gt;0,J56-G59,0))),IF(J54-G57&gt;0,J54-G57,IF(J55-G58&gt;0,J55-G58,C57)))</f>
        <v>9</v>
      </c>
      <c r="K57" s="38">
        <f>IF('Opé2.avril'!B21="Ventes",IF(J54-G57&gt;0,K54,IF(J55-G58&gt;0,K55,IF(J56-G59&gt;0,K56,0))),IF(J54-G57&gt;0,K54,IF(J55-G58&gt;0,K55,D57)))</f>
        <v>125</v>
      </c>
      <c r="L57" s="40">
        <f t="shared" si="4"/>
        <v>1125</v>
      </c>
    </row>
    <row r="58" spans="1:12" ht="12.75">
      <c r="A58" s="19"/>
      <c r="B58" s="30"/>
      <c r="C58" s="34"/>
      <c r="D58" s="42"/>
      <c r="E58" s="36"/>
      <c r="F58" s="37"/>
      <c r="G58" s="58">
        <f>IF('Opé2.avril'!B21="Ventes",IF(F57&lt;G57,0,IF(F57-G57&gt;J55,J55,F57-G57)),0)</f>
        <v>0</v>
      </c>
      <c r="H58" s="42">
        <f>IF('Opé2.avril'!B21="Ventes",IF(G58&gt;0,K55,0),0)</f>
        <v>0</v>
      </c>
      <c r="I58" s="36">
        <f t="shared" si="3"/>
        <v>0</v>
      </c>
      <c r="J58" s="43">
        <f>IF('Opé2.avril'!B21="Ventes",IF(J54-G57&gt;0,J55-G58,IF(J56-G59&gt;0,J56-G59,0)),IF(J55-G58&gt;0,J55-G58,IF(J56-G59&gt;0,J56-G59,C57)))</f>
        <v>10</v>
      </c>
      <c r="K58" s="42">
        <f>IF('Opé2.avril'!B21="Ventes",IF(J54-G57&gt;0,K55,IF(J56-G59&gt;0,K56,0)),IF(J55-G58&gt;0,K55,IF(J56-G59&gt;0,K56,D57)))</f>
        <v>126</v>
      </c>
      <c r="L58" s="54">
        <f t="shared" si="4"/>
        <v>1260</v>
      </c>
    </row>
    <row r="59" spans="1:12" ht="12.75">
      <c r="A59" s="20"/>
      <c r="B59" s="64"/>
      <c r="C59" s="65"/>
      <c r="D59" s="55"/>
      <c r="E59" s="66"/>
      <c r="F59" s="67"/>
      <c r="G59" s="68">
        <f>IF('Opé2.avril'!B21="Ventes",IF(F57&gt;(G57+G58),F57-G57-G58,0),0)</f>
        <v>0</v>
      </c>
      <c r="H59" s="42">
        <f>IF('Opé2.avril'!B21="Ventes",IF(G59&gt;0,K56,0),0)</f>
        <v>0</v>
      </c>
      <c r="I59" s="66">
        <f t="shared" si="3"/>
        <v>0</v>
      </c>
      <c r="J59" s="43">
        <f>IF('Opé2.avril'!B21="Ventes",IF(J56-G59&gt;0,J56-G59,0),IF(J56-G59&gt;0,J56-G59,IF(J55=0,0,C57)))</f>
        <v>0</v>
      </c>
      <c r="K59" s="42">
        <f>IF('Opé2.avril'!B21="Ventes",IF(J56-G59&gt;0,K56,0),IF(J56-G59&gt;0,K56,IF(J55=0,0,D57)))</f>
        <v>0</v>
      </c>
      <c r="L59" s="54">
        <f t="shared" si="4"/>
        <v>0</v>
      </c>
    </row>
    <row r="60" spans="1:12" ht="12.75">
      <c r="A60" s="60">
        <v>38103</v>
      </c>
      <c r="B60" s="29" t="s">
        <v>26</v>
      </c>
      <c r="C60" s="61">
        <f>IF('Opé2.avril'!B22="Achats",'Opé2.avril'!D22,0)</f>
        <v>0</v>
      </c>
      <c r="D60" s="38">
        <f>IF('Opé2.avril'!B22="Achats",'Opé2.avril'!E22,"")</f>
      </c>
      <c r="E60" s="62">
        <f>IF(C60=0,"",C60*D60)</f>
      </c>
      <c r="F60" s="63">
        <f>IF('Opé2.avril'!B22="Ventes",'Opé2.avril'!D22,0)</f>
        <v>3</v>
      </c>
      <c r="G60" s="57">
        <f>IF('Opé2.avril'!B22="Ventes",IF(J57&gt;F60,F60,J57),0)</f>
        <v>3</v>
      </c>
      <c r="H60" s="70">
        <f>IF('Opé2.avril'!B22="Ventes",K57,"")</f>
        <v>125</v>
      </c>
      <c r="I60" s="62">
        <f t="shared" si="3"/>
        <v>375</v>
      </c>
      <c r="J60" s="39">
        <f>IF('Opé2.avril'!B22="Ventes",IF(J57-F60&gt;0,J57-G60,IF(J58-G61&gt;0,J58-G61,IF(J59-G62&gt;0,J59-G62,0))),IF(J57-G60&gt;0,J57-G60,IF(J58-G61&gt;0,J58-G61,C60)))</f>
        <v>6</v>
      </c>
      <c r="K60" s="38">
        <f>IF('Opé2.avril'!B22="Ventes",IF(J57-G60&gt;0,K57,IF(J58-G61&gt;0,K58,IF(J59-G62&gt;0,K59,0))),IF(J57-G60&gt;0,K57,IF(J58-G61&gt;0,K58,D60)))</f>
        <v>125</v>
      </c>
      <c r="L60" s="40">
        <f t="shared" si="4"/>
        <v>750</v>
      </c>
    </row>
    <row r="61" spans="1:12" ht="12.75">
      <c r="A61" s="19"/>
      <c r="B61" s="30"/>
      <c r="C61" s="34"/>
      <c r="D61" s="42"/>
      <c r="E61" s="36"/>
      <c r="F61" s="37"/>
      <c r="G61" s="58">
        <f>IF('Opé2.avril'!B22="Ventes",IF(F60&lt;G60,0,IF(F60-G60&gt;J58,J58,F60-G60)),0)</f>
        <v>0</v>
      </c>
      <c r="H61" s="42">
        <f>IF('Opé2.avril'!B22="Ventes",IF(G61&gt;0,K58,0),0)</f>
        <v>0</v>
      </c>
      <c r="I61" s="36">
        <f t="shared" si="3"/>
        <v>0</v>
      </c>
      <c r="J61" s="43">
        <f>IF('Opé2.avril'!B22="Ventes",IF(J57-G60&gt;0,J58-G61,IF(J59-G62&gt;0,J59-G62,0)),IF(J58-G61&gt;0,J58-G61,IF(J59-G62&gt;0,J59-G62,C60)))</f>
        <v>10</v>
      </c>
      <c r="K61" s="42">
        <f>IF('Opé2.avril'!B22="Ventes",IF(J57-G60&gt;0,K58,IF(J59-G62&gt;0,K59,0)),IF(J58-G61&gt;0,K58,IF(J59-G62&gt;0,K59,D60)))</f>
        <v>126</v>
      </c>
      <c r="L61" s="54">
        <f t="shared" si="4"/>
        <v>1260</v>
      </c>
    </row>
    <row r="62" spans="1:12" ht="12.75">
      <c r="A62" s="20"/>
      <c r="B62" s="64"/>
      <c r="C62" s="65"/>
      <c r="D62" s="55"/>
      <c r="E62" s="66"/>
      <c r="F62" s="67"/>
      <c r="G62" s="68">
        <f>IF('Opé2.avril'!B22="Ventes",IF(F60&gt;(G60+G61),F60-G60-G61,0),0)</f>
        <v>0</v>
      </c>
      <c r="H62" s="42">
        <f>IF('Opé2.avril'!B22="Ventes",IF(G62&gt;0,K59,0),0)</f>
        <v>0</v>
      </c>
      <c r="I62" s="66">
        <f t="shared" si="3"/>
        <v>0</v>
      </c>
      <c r="J62" s="43">
        <f>IF('Opé2.avril'!B22="Ventes",IF(J59-G62&gt;0,J59-G62,0),IF(J59-G62&gt;0,J59-G62,IF(J58=0,0,C60)))</f>
        <v>0</v>
      </c>
      <c r="K62" s="42">
        <f>IF('Opé2.avril'!B22="Ventes",IF(J59-G62&gt;0,K59,0),IF(J59-G62&gt;0,K59,IF(J58=0,0,D60)))</f>
        <v>0</v>
      </c>
      <c r="L62" s="54">
        <f t="shared" si="4"/>
        <v>0</v>
      </c>
    </row>
    <row r="63" spans="1:12" ht="12.75">
      <c r="A63" s="60">
        <v>38104</v>
      </c>
      <c r="B63" s="29" t="s">
        <v>27</v>
      </c>
      <c r="C63" s="61">
        <f>IF('Opé2.avril'!B23="Achats",'Opé2.avril'!D23,0)</f>
        <v>0</v>
      </c>
      <c r="D63" s="38">
        <f>IF('Opé2.avril'!B23="Achats",'Opé2.avril'!E23,"")</f>
      </c>
      <c r="E63" s="62">
        <f>IF(C63=0,"",C63*D63)</f>
      </c>
      <c r="F63" s="63">
        <f>IF('Opé2.avril'!B23="Ventes",'Opé2.avril'!D23,0)</f>
        <v>5</v>
      </c>
      <c r="G63" s="57">
        <f>IF('Opé2.avril'!B23="Ventes",IF(J60&gt;F63,F63,J60),0)</f>
        <v>5</v>
      </c>
      <c r="H63" s="70">
        <f>IF('Opé2.avril'!B23="Ventes",K60,"")</f>
        <v>125</v>
      </c>
      <c r="I63" s="62">
        <f aca="true" t="shared" si="5" ref="I63:I71">IF(G63=0,0,G63*H63)</f>
        <v>625</v>
      </c>
      <c r="J63" s="39">
        <f>IF('Opé2.avril'!B23="Ventes",IF(J60-F63&gt;0,J60-G63,IF(J61-G64&gt;0,J61-G64,IF(J62-G65&gt;0,J62-G65,0))),IF(J60-G63&gt;0,J60-G63,IF(J61-G64&gt;0,J61-G64,C63)))</f>
        <v>1</v>
      </c>
      <c r="K63" s="38">
        <f>IF('Opé2.avril'!B23="Ventes",IF(J60-G63&gt;0,K60,IF(J61-G64&gt;0,K61,IF(J62-G65&gt;0,K62,0))),IF(J60-G63&gt;0,K60,IF(J61-G64&gt;0,K61,D63)))</f>
        <v>125</v>
      </c>
      <c r="L63" s="40">
        <f aca="true" t="shared" si="6" ref="L63:L71">J63*K63</f>
        <v>125</v>
      </c>
    </row>
    <row r="64" spans="1:12" ht="12.75">
      <c r="A64" s="19"/>
      <c r="B64" s="30"/>
      <c r="C64" s="34"/>
      <c r="D64" s="42"/>
      <c r="E64" s="36"/>
      <c r="F64" s="37"/>
      <c r="G64" s="58">
        <f>IF('Opé2.avril'!B23="Ventes",IF(F63&lt;G63,0,IF(F63-G63&gt;J61,J61,F63-G63)),0)</f>
        <v>0</v>
      </c>
      <c r="H64" s="42">
        <f>IF('Opé2.avril'!B23="Ventes",IF(G64&gt;0,K61,0),0)</f>
        <v>0</v>
      </c>
      <c r="I64" s="36">
        <f t="shared" si="5"/>
        <v>0</v>
      </c>
      <c r="J64" s="43">
        <f>IF('Opé2.avril'!B23="Ventes",IF(J60-G63&gt;0,J61-G64,IF(J62-G65&gt;0,J62-G65,0)),IF(J61-G64&gt;0,J61-G64,IF(J62-G65&gt;0,J62-G65,C63)))</f>
        <v>10</v>
      </c>
      <c r="K64" s="42">
        <f>IF('Opé2.avril'!B23="Ventes",IF(J60-G63&gt;0,K61,IF(J62-G65&gt;0,K62,0)),IF(J61-G64&gt;0,K61,IF(J62-G65&gt;0,K62,D63)))</f>
        <v>126</v>
      </c>
      <c r="L64" s="54">
        <f t="shared" si="6"/>
        <v>1260</v>
      </c>
    </row>
    <row r="65" spans="1:12" ht="12.75">
      <c r="A65" s="20"/>
      <c r="B65" s="64"/>
      <c r="C65" s="65"/>
      <c r="D65" s="55"/>
      <c r="E65" s="66"/>
      <c r="F65" s="67"/>
      <c r="G65" s="68">
        <f>IF('Opé2.avril'!B23="Ventes",IF(F63&gt;(G63+G64),F63-G63-G64,0),0)</f>
        <v>0</v>
      </c>
      <c r="H65" s="42">
        <f>IF('Opé2.avril'!B23="Ventes",IF(G65&gt;0,K62,0),0)</f>
        <v>0</v>
      </c>
      <c r="I65" s="66">
        <f t="shared" si="5"/>
        <v>0</v>
      </c>
      <c r="J65" s="43">
        <f>IF('Opé2.avril'!B23="Ventes",IF(J62-G65&gt;0,J62-G65,0),IF(J62-G65&gt;0,J62-G65,IF(J61=0,0,C63)))</f>
        <v>0</v>
      </c>
      <c r="K65" s="42">
        <f>IF('Opé2.avril'!B23="Ventes",IF(J62-G65&gt;0,K62,0),IF(J62-G65&gt;0,K62,IF(J61=0,0,D63)))</f>
        <v>0</v>
      </c>
      <c r="L65" s="54">
        <f t="shared" si="6"/>
        <v>0</v>
      </c>
    </row>
    <row r="66" spans="1:12" ht="12.75">
      <c r="A66" s="60">
        <v>38105</v>
      </c>
      <c r="B66" s="29" t="s">
        <v>28</v>
      </c>
      <c r="C66" s="61">
        <f>IF('Opé2.avril'!B24="Achats",'Opé2.avril'!D24,0)</f>
        <v>0</v>
      </c>
      <c r="D66" s="38">
        <f>IF('Opé2.avril'!B24="Achats",'Opé2.avril'!E24,"")</f>
      </c>
      <c r="E66" s="62">
        <f>IF(C66=0,"",C66*D66)</f>
      </c>
      <c r="F66" s="63">
        <f>IF('Opé2.avril'!B24="Ventes",'Opé2.avril'!D24,0)</f>
        <v>4</v>
      </c>
      <c r="G66" s="57">
        <f>IF('Opé2.avril'!B24="Ventes",IF(J63&gt;F66,F66,J63),0)</f>
        <v>1</v>
      </c>
      <c r="H66" s="70">
        <f>IF('Opé2.avril'!B24="Ventes",K63,"")</f>
        <v>125</v>
      </c>
      <c r="I66" s="62">
        <f t="shared" si="5"/>
        <v>125</v>
      </c>
      <c r="J66" s="39">
        <f>IF('Opé2.avril'!B24="Ventes",IF(J63-F66&gt;0,J63-G66,IF(J64-G67&gt;0,J64-G67,IF(J65-G68&gt;0,J65-G68,0))),IF(J63-G66&gt;0,J63-G66,IF(J64-G67&gt;0,J64-G67,C66)))</f>
        <v>7</v>
      </c>
      <c r="K66" s="38">
        <f>IF('Opé2.avril'!B24="Ventes",IF(J63-G66&gt;0,K63,IF(J64-G67&gt;0,K64,IF(J65-G68&gt;0,K65,0))),IF(J63-G66&gt;0,K63,IF(J64-G67&gt;0,K64,D66)))</f>
        <v>126</v>
      </c>
      <c r="L66" s="40">
        <f t="shared" si="6"/>
        <v>882</v>
      </c>
    </row>
    <row r="67" spans="1:12" ht="12.75">
      <c r="A67" s="19"/>
      <c r="B67" s="30"/>
      <c r="C67" s="34"/>
      <c r="D67" s="42"/>
      <c r="E67" s="36"/>
      <c r="F67" s="37"/>
      <c r="G67" s="58">
        <f>IF('Opé2.avril'!B24="Ventes",IF(F66&lt;G66,0,IF(F66-G66&gt;J64,J64,F66-G66)),0)</f>
        <v>3</v>
      </c>
      <c r="H67" s="42">
        <f>IF('Opé2.avril'!B24="Ventes",IF(G67&gt;0,K64,0),0)</f>
        <v>126</v>
      </c>
      <c r="I67" s="36">
        <f t="shared" si="5"/>
        <v>378</v>
      </c>
      <c r="J67" s="43">
        <f>IF('Opé2.avril'!B24="Ventes",IF(J63-G66&gt;0,J64-G67,IF(J65-G68&gt;0,J65-G68,0)),IF(J64-G67&gt;0,J64-G67,IF(J65-G68&gt;0,J65-G68,C66)))</f>
        <v>0</v>
      </c>
      <c r="K67" s="42">
        <f>IF('Opé2.avril'!B24="Ventes",IF(J63-G66&gt;0,K64,IF(J65-G68&gt;0,K65,0)),IF(J64-G67&gt;0,K64,IF(J65-G68&gt;0,K65,D66)))</f>
        <v>0</v>
      </c>
      <c r="L67" s="54">
        <f t="shared" si="6"/>
        <v>0</v>
      </c>
    </row>
    <row r="68" spans="1:12" ht="12.75">
      <c r="A68" s="20"/>
      <c r="B68" s="64"/>
      <c r="C68" s="65"/>
      <c r="D68" s="55"/>
      <c r="E68" s="66"/>
      <c r="F68" s="67"/>
      <c r="G68" s="68">
        <f>IF('Opé2.avril'!B24="Ventes",IF(F66&gt;(G66+G67),F66-G66-G67,0),0)</f>
        <v>0</v>
      </c>
      <c r="H68" s="42">
        <f>IF('Opé2.avril'!B24="Ventes",IF(G68&gt;0,K65,0),0)</f>
        <v>0</v>
      </c>
      <c r="I68" s="66">
        <f t="shared" si="5"/>
        <v>0</v>
      </c>
      <c r="J68" s="43">
        <f>IF('Opé2.avril'!B24="Ventes",IF(J65-G68&gt;0,J65-G68,0),IF(J65-G68&gt;0,J65-G68,IF(J64=0,0,C66)))</f>
        <v>0</v>
      </c>
      <c r="K68" s="42">
        <f>IF('Opé2.avril'!B24="Ventes",IF(J65-G68&gt;0,K65,0),IF(J65-G68&gt;0,K65,IF(J64=0,0,D66)))</f>
        <v>0</v>
      </c>
      <c r="L68" s="54">
        <f t="shared" si="6"/>
        <v>0</v>
      </c>
    </row>
    <row r="69" spans="1:12" ht="12.75">
      <c r="A69" s="60">
        <v>38107</v>
      </c>
      <c r="B69" s="29" t="s">
        <v>29</v>
      </c>
      <c r="C69" s="61">
        <f>IF('Opé2.avril'!B25="Achats",'Opé2.avril'!D25,0)</f>
        <v>30</v>
      </c>
      <c r="D69" s="38">
        <f>IF('Opé2.avril'!B25="Achats",'Opé2.avril'!E25,"")</f>
        <v>125</v>
      </c>
      <c r="E69" s="62">
        <f>IF(C69=0,"",C69*D69)</f>
        <v>3750</v>
      </c>
      <c r="F69" s="63">
        <f>IF('Opé2.avril'!B25="Ventes",'Opé2.avril'!D25,0)</f>
        <v>0</v>
      </c>
      <c r="G69" s="57">
        <f>IF('Opé2.avril'!B25="Ventes",IF(J66&gt;F69,F69,J66),0)</f>
        <v>0</v>
      </c>
      <c r="H69" s="70">
        <f>IF('Opé2.avril'!B25="Ventes",K66,"")</f>
      </c>
      <c r="I69" s="62">
        <f t="shared" si="5"/>
        <v>0</v>
      </c>
      <c r="J69" s="39">
        <f>IF('Opé2.avril'!B25="Ventes",IF(J66-F69&gt;0,J66-G69,IF(J67-G70&gt;0,J67-G70,IF(J68-G71&gt;0,J68-G71,0))),IF(J66-G69&gt;0,J66-G69,IF(J67-G70&gt;0,J67-G70,C69)))</f>
        <v>7</v>
      </c>
      <c r="K69" s="38">
        <f>IF('Opé2.avril'!B25="Ventes",IF(J66-G69&gt;0,K66,IF(J67-G70&gt;0,K67,IF(J68-G71&gt;0,K68,0))),IF(J66-G69&gt;0,K66,IF(J67-G70&gt;0,K67,D69)))</f>
        <v>126</v>
      </c>
      <c r="L69" s="40">
        <f t="shared" si="6"/>
        <v>882</v>
      </c>
    </row>
    <row r="70" spans="1:12" ht="12.75">
      <c r="A70" s="19"/>
      <c r="B70" s="30"/>
      <c r="C70" s="34"/>
      <c r="D70" s="42"/>
      <c r="E70" s="36"/>
      <c r="F70" s="37"/>
      <c r="G70" s="58">
        <f>IF('Opé2.avril'!B25="Ventes",IF(F69&lt;G69,0,IF(F69-G69&gt;J67,J67,F69-G69)),0)</f>
        <v>0</v>
      </c>
      <c r="H70" s="42">
        <f>IF('Opé2.avril'!B25="Ventes",IF(G70&gt;0,K67,0),0)</f>
        <v>0</v>
      </c>
      <c r="I70" s="36">
        <f t="shared" si="5"/>
        <v>0</v>
      </c>
      <c r="J70" s="43">
        <f>IF('Opé2.avril'!B25="Ventes",IF(J66-G69&gt;0,J67-G70,IF(J68-G71&gt;0,J68-G71,0)),IF(J67-G70&gt;0,J67-G70,IF(J68-G71&gt;0,J68-G71,C69)))</f>
        <v>30</v>
      </c>
      <c r="K70" s="42">
        <f>IF('Opé2.avril'!B25="Ventes",IF(J66-G69&gt;0,K67,IF(J68-G71&gt;0,K68,0)),IF(J67-G70&gt;0,K67,IF(J68-G71&gt;0,K68,D69)))</f>
        <v>125</v>
      </c>
      <c r="L70" s="54">
        <f t="shared" si="6"/>
        <v>3750</v>
      </c>
    </row>
    <row r="71" spans="1:12" ht="12.75">
      <c r="A71" s="20"/>
      <c r="B71" s="64"/>
      <c r="C71" s="65"/>
      <c r="D71" s="55"/>
      <c r="E71" s="66"/>
      <c r="F71" s="67"/>
      <c r="G71" s="68">
        <f>IF('Opé2.avril'!B25="Ventes",IF(F69&gt;(G69+G70),F69-G69-G70,0),0)</f>
        <v>0</v>
      </c>
      <c r="H71" s="42">
        <f>IF('Opé2.avril'!B25="Ventes",IF(G71&gt;0,K68,0),0)</f>
        <v>0</v>
      </c>
      <c r="I71" s="66">
        <f t="shared" si="5"/>
        <v>0</v>
      </c>
      <c r="J71" s="43">
        <f>IF('Opé2.avril'!B25="Ventes",IF(J68-G71&gt;0,J68-G71,0),IF(J68-G71&gt;0,J68-G71,IF(J67=0,0,C69)))</f>
        <v>0</v>
      </c>
      <c r="K71" s="42">
        <f>IF('Opé2.avril'!B25="Ventes",IF(J68-G71&gt;0,K68,0),IF(J68-G71&gt;0,K68,IF(J67=0,0,D69)))</f>
        <v>0</v>
      </c>
      <c r="L71" s="54">
        <f t="shared" si="6"/>
        <v>0</v>
      </c>
    </row>
    <row r="72" spans="1:12" ht="13.5" thickBot="1">
      <c r="A72" s="23"/>
      <c r="B72" s="31"/>
      <c r="C72" s="45">
        <f>SUM(C11:C69)</f>
        <v>105</v>
      </c>
      <c r="D72" s="46"/>
      <c r="E72" s="47">
        <f>SUM(E11:E69)</f>
        <v>13085</v>
      </c>
      <c r="F72" s="45">
        <f>SUM(F11:F69)</f>
        <v>103</v>
      </c>
      <c r="G72" s="56"/>
      <c r="H72" s="46"/>
      <c r="I72" s="47">
        <f>SUM(I11:I71)</f>
        <v>12723</v>
      </c>
      <c r="J72" s="48"/>
      <c r="K72" s="49"/>
      <c r="L72" s="50"/>
    </row>
    <row r="74" spans="1:10" ht="12.75">
      <c r="A74" s="32" t="s">
        <v>40</v>
      </c>
      <c r="C74" s="1" t="s">
        <v>41</v>
      </c>
      <c r="D74" s="1" t="s">
        <v>42</v>
      </c>
      <c r="E74" s="1" t="s">
        <v>44</v>
      </c>
      <c r="F74" s="1" t="s">
        <v>45</v>
      </c>
      <c r="G74" s="1"/>
      <c r="H74" s="1" t="s">
        <v>46</v>
      </c>
      <c r="I74" s="1" t="s">
        <v>47</v>
      </c>
      <c r="J74" s="1" t="s">
        <v>48</v>
      </c>
    </row>
    <row r="75" spans="3:10" ht="12.75">
      <c r="C75" s="51">
        <f>J11</f>
        <v>35</v>
      </c>
      <c r="D75" s="51" t="s">
        <v>42</v>
      </c>
      <c r="E75" s="51">
        <f>C72</f>
        <v>105</v>
      </c>
      <c r="F75" s="51" t="s">
        <v>45</v>
      </c>
      <c r="G75" s="51"/>
      <c r="H75" s="51">
        <f>F72</f>
        <v>103</v>
      </c>
      <c r="I75" s="51" t="s">
        <v>47</v>
      </c>
      <c r="J75" s="51">
        <f>C75+E75-H75</f>
        <v>37</v>
      </c>
    </row>
    <row r="76" spans="3:10" ht="12.75">
      <c r="C76" s="1"/>
      <c r="D76" s="1"/>
      <c r="E76" s="1"/>
      <c r="F76" s="1"/>
      <c r="G76" s="1"/>
      <c r="H76" s="1"/>
      <c r="I76" s="1"/>
      <c r="J76" s="1"/>
    </row>
    <row r="77" spans="1:10" ht="12.75">
      <c r="A77" s="32" t="s">
        <v>49</v>
      </c>
      <c r="C77" s="1" t="s">
        <v>41</v>
      </c>
      <c r="D77" s="1" t="s">
        <v>42</v>
      </c>
      <c r="E77" s="1" t="s">
        <v>44</v>
      </c>
      <c r="F77" s="1" t="s">
        <v>45</v>
      </c>
      <c r="G77" s="1"/>
      <c r="H77" s="1" t="s">
        <v>46</v>
      </c>
      <c r="I77" s="1" t="s">
        <v>47</v>
      </c>
      <c r="J77" s="1" t="s">
        <v>48</v>
      </c>
    </row>
    <row r="78" spans="3:11" ht="12.75">
      <c r="C78" s="52">
        <f>L11</f>
        <v>4270</v>
      </c>
      <c r="D78" s="51" t="s">
        <v>42</v>
      </c>
      <c r="E78" s="53">
        <f>E72</f>
        <v>13085</v>
      </c>
      <c r="F78" s="51" t="s">
        <v>45</v>
      </c>
      <c r="G78" s="51"/>
      <c r="H78" s="53">
        <f>I72</f>
        <v>12723</v>
      </c>
      <c r="I78" s="51" t="s">
        <v>47</v>
      </c>
      <c r="J78" s="101">
        <f>C78+E78-H78</f>
        <v>4632</v>
      </c>
      <c r="K78" s="101"/>
    </row>
  </sheetData>
  <mergeCells count="5">
    <mergeCell ref="J78:K78"/>
    <mergeCell ref="A1:L1"/>
    <mergeCell ref="C9:E9"/>
    <mergeCell ref="F9:I9"/>
    <mergeCell ref="J9:L9"/>
  </mergeCells>
  <conditionalFormatting sqref="A12:L71 E72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VIVENS</dc:creator>
  <cp:keywords/>
  <dc:description/>
  <cp:lastModifiedBy>cerpeg</cp:lastModifiedBy>
  <cp:lastPrinted>2004-11-10T15:39:07Z</cp:lastPrinted>
  <dcterms:created xsi:type="dcterms:W3CDTF">2004-04-10T09:45:41Z</dcterms:created>
  <dcterms:modified xsi:type="dcterms:W3CDTF">2004-11-16T09:26:00Z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-111443247</vt:i4>
  </property>
  <property fmtid="{D5CDD505-2E9C-101B-9397-08002B2CF9AE}" pid="3" name="_EmailSubject">
    <vt:lpwstr>Applications compta.</vt:lpwstr>
  </property>
  <property fmtid="{D5CDD505-2E9C-101B-9397-08002B2CF9AE}" pid="4" name="_AuthorEmail">
    <vt:lpwstr>Jean-Louis.VIVENS@wanadoo.fr</vt:lpwstr>
  </property>
  <property fmtid="{D5CDD505-2E9C-101B-9397-08002B2CF9AE}" pid="5" name="_AuthorEmailDisplayName">
    <vt:lpwstr>Jean-Louis.VIVENS</vt:lpwstr>
  </property>
</Properties>
</file>